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730" windowHeight="9780" activeTab="0"/>
  </bookViews>
  <sheets>
    <sheet name="BS" sheetId="1" r:id="rId1"/>
    <sheet name="BU" sheetId="2" r:id="rId2"/>
    <sheet name="BNT" sheetId="3" r:id="rId3"/>
    <sheet name="IPK" sheetId="4" r:id="rId4"/>
  </sheets>
  <definedNames/>
  <calcPr fullCalcOnLoad="1"/>
</workbook>
</file>

<file path=xl/comments2.xml><?xml version="1.0" encoding="utf-8"?>
<comments xmlns="http://schemas.openxmlformats.org/spreadsheetml/2006/main">
  <authors>
    <author> Vesna Cakic</author>
  </authors>
  <commentList>
    <comment ref="A24" authorId="0">
      <text>
        <r>
          <rPr>
            <b/>
            <sz val="8"/>
            <rFont val="Tahoma"/>
            <family val="2"/>
          </rPr>
          <t xml:space="preserve"> Vesna Cakic:</t>
        </r>
        <r>
          <rPr>
            <sz val="8"/>
            <rFont val="Tahoma"/>
            <family val="2"/>
          </rPr>
          <t xml:space="preserve">
ao rate i naplacena ispravka potrazivanja</t>
        </r>
      </text>
    </comment>
    <comment ref="A100" authorId="0">
      <text>
        <r>
          <rPr>
            <b/>
            <sz val="8"/>
            <rFont val="Tahoma"/>
            <family val="2"/>
          </rPr>
          <t xml:space="preserve"> Vesna Cakic:</t>
        </r>
        <r>
          <rPr>
            <sz val="8"/>
            <rFont val="Tahoma"/>
            <family val="2"/>
          </rPr>
          <t xml:space="preserve">
+ konto 786</t>
        </r>
      </text>
    </comment>
  </commentList>
</comments>
</file>

<file path=xl/sharedStrings.xml><?xml version="1.0" encoding="utf-8"?>
<sst xmlns="http://schemas.openxmlformats.org/spreadsheetml/2006/main" count="421" uniqueCount="367">
  <si>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</si>
  <si>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</si>
  <si>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</si>
  <si>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</si>
  <si>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</si>
  <si>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</si>
  <si>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</si>
  <si>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</si>
  <si>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</si>
  <si>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</si>
  <si>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</si>
  <si>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</si>
  <si>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</si>
  <si>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</si>
  <si>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</si>
  <si>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</si>
  <si>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</si>
  <si>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</si>
  <si>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</si>
  <si>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</si>
  <si>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</si>
  <si>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</si>
  <si>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</si>
  <si>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</si>
  <si>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</si>
  <si>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</si>
  <si>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</si>
  <si>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</si>
  <si>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</si>
  <si>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</si>
  <si>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</si>
  <si>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</si>
  <si>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</si>
  <si>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</si>
  <si>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</si>
  <si>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</si>
  <si>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</si>
  <si>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</si>
  <si>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</si>
  <si>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</si>
  <si>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</si>
  <si>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</si>
  <si>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</si>
  <si>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</si>
  <si>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</si>
  <si>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</si>
  <si>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</si>
  <si>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</si>
  <si>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</si>
  <si>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</si>
  <si>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</si>
  <si>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</si>
  <si>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</si>
  <si>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</si>
  <si>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</si>
  <si>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</si>
  <si>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</si>
  <si>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</si>
  <si>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</si>
  <si>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</si>
  <si>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</si>
  <si>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</si>
  <si>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</si>
  <si>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</si>
  <si>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</si>
  <si>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</si>
  <si>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</si>
  <si>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</si>
  <si>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</si>
  <si>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</si>
  <si>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</si>
  <si>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</si>
  <si>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</si>
  <si>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</si>
  <si>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</si>
  <si>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</si>
  <si>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</si>
  <si>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</si>
  <si>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</si>
  <si>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</si>
  <si>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</si>
  <si>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</si>
  <si>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</si>
  <si>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</si>
  <si>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</si>
  <si>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</si>
  <si>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</si>
  <si>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</si>
  <si>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</si>
  <si>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</si>
  <si>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</si>
  <si>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</si>
  <si>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</si>
  <si>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</si>
  <si>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</si>
  <si>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</si>
  <si>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</si>
  <si>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</si>
  <si>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</si>
  <si>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</si>
  <si>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</si>
  <si>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</si>
  <si>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</si>
  <si>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</si>
  <si>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</si>
  <si>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</si>
  <si>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</si>
  <si>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</si>
  <si>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</si>
  <si>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</si>
  <si>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</si>
  <si>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</si>
  <si>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</si>
  <si>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</si>
  <si>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</si>
  <si>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</si>
  <si>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</si>
  <si>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</si>
  <si>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</si>
  <si>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</si>
  <si>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</si>
  <si>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</si>
  <si>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</si>
  <si>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</si>
  <si>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</si>
  <si>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</si>
  <si>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</si>
  <si>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</si>
  <si>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</si>
  <si>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</si>
  <si>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</si>
  <si>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</si>
  <si>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</si>
  <si>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</si>
  <si>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</si>
  <si>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</si>
  <si>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</si>
  <si>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</si>
  <si>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</si>
  <si>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</si>
  <si>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</si>
  <si>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</si>
  <si>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</si>
  <si>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</si>
  <si>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</si>
  <si>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</si>
  <si>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</si>
  <si>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</si>
  <si>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</si>
  <si>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</si>
  <si>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</si>
  <si>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</si>
  <si>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</si>
  <si>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</si>
  <si>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</si>
  <si>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</si>
  <si>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</si>
  <si>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</si>
  <si>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</si>
  <si>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</si>
  <si>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</si>
  <si>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</si>
  <si>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</si>
  <si>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</si>
  <si>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</si>
  <si>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</si>
  <si>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</si>
  <si>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</si>
  <si>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</si>
  <si>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</si>
  <si>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</si>
  <si>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</si>
  <si>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</si>
  <si>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</si>
  <si>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</si>
  <si>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</si>
  <si>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</si>
  <si>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</si>
  <si>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</si>
  <si>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</si>
  <si>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</si>
  <si>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</si>
  <si>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</si>
  <si>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</si>
  <si>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</si>
  <si>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</si>
  <si>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</si>
  <si>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</si>
  <si>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</si>
  <si>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</si>
  <si>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</si>
  <si>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</si>
  <si>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</si>
  <si>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</si>
  <si>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</si>
  <si>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</si>
  <si>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</si>
  <si>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</si>
  <si>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</si>
  <si>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</si>
  <si>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</si>
  <si>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</si>
  <si>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</si>
  <si>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</si>
  <si>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</si>
  <si>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</si>
  <si>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</si>
  <si>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</si>
  <si>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</si>
  <si>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</si>
  <si>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</si>
  <si>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</si>
  <si>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</si>
  <si>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</si>
  <si>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</si>
  <si>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</si>
  <si>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</si>
  <si>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</si>
  <si>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</si>
  <si>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</si>
  <si>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</si>
  <si>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</si>
  <si>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</si>
  <si>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</si>
  <si>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</si>
  <si>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</si>
  <si>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</si>
  <si>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</si>
  <si>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</si>
  <si>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</si>
  <si>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</si>
  <si>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</si>
  <si>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</si>
  <si>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</si>
  <si>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</si>
  <si>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</si>
  <si>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</si>
  <si>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</si>
  <si>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</si>
  <si>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</si>
  <si>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</si>
  <si>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</si>
  <si>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</si>
  <si>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</si>
  <si>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</si>
  <si>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</si>
  <si>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</si>
  <si>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</si>
  <si>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</si>
  <si>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</si>
  <si>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</si>
  <si>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</si>
  <si>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</si>
  <si>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</si>
  <si>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</si>
  <si>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</si>
  <si>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</si>
  <si>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</si>
  <si>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</si>
  <si>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</si>
  <si>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</si>
  <si>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</si>
  <si>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</si>
  <si>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</si>
  <si>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</si>
  <si>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</si>
  <si>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</si>
  <si>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</si>
  <si>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</si>
  <si>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</si>
  <si>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</si>
  <si>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</si>
  <si>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</si>
  <si>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</si>
  <si>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</si>
  <si>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</si>
  <si>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</si>
  <si>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</si>
  <si>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</si>
  <si>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</si>
  <si>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</si>
  <si>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</si>
  <si>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</si>
  <si>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</si>
  <si>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</si>
  <si>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</si>
  <si>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</si>
  <si>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</si>
  <si>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</si>
  <si>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</si>
  <si>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</si>
  <si>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</si>
  <si>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</si>
  <si>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</si>
  <si>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</si>
  <si>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</si>
  <si>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</si>
  <si>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</si>
  <si>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</si>
  <si>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</si>
  <si>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</si>
  <si>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</si>
  <si>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</si>
  <si>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</si>
  <si>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</si>
  <si>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</si>
  <si>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</si>
  <si>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</si>
  <si>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</si>
  <si>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</si>
  <si>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</si>
  <si>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</si>
  <si>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</si>
  <si>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</si>
  <si>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</si>
  <si>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</si>
  <si>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</si>
  <si>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</si>
  <si>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</si>
  <si>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</si>
  <si>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</si>
  <si>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</si>
  <si>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</si>
  <si>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</si>
  <si>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</si>
  <si>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</si>
  <si>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</si>
  <si>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</si>
  <si>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</si>
  <si>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</si>
  <si>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</si>
  <si>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</si>
  <si>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</si>
  <si>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</si>
  <si>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</si>
  <si>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</si>
  <si>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</si>
  <si>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</si>
  <si>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</si>
  <si>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</si>
  <si>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</si>
  <si>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</si>
  <si>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r>
      <t xml:space="preserve">Naziv društva za osiguranje: </t>
    </r>
    <r>
      <rPr>
        <b/>
        <sz val="11"/>
        <color indexed="8"/>
        <rFont val="Calibri"/>
        <family val="2"/>
      </rPr>
      <t>SAVA MONTENEGRO AD</t>
    </r>
  </si>
  <si>
    <r>
      <t>Sjedište:</t>
    </r>
    <r>
      <rPr>
        <b/>
        <sz val="11"/>
        <color indexed="8"/>
        <rFont val="Calibri"/>
        <family val="2"/>
      </rPr>
      <t xml:space="preserve"> PODGORICA</t>
    </r>
  </si>
  <si>
    <r>
      <t xml:space="preserve">Vrsta osiguranja: </t>
    </r>
    <r>
      <rPr>
        <b/>
        <sz val="11"/>
        <color indexed="8"/>
        <rFont val="Calibri"/>
        <family val="2"/>
      </rPr>
      <t>NEZIVOTNO OSIGURANJE</t>
    </r>
  </si>
  <si>
    <r>
      <t xml:space="preserve">Šifra djelatnosti: </t>
    </r>
    <r>
      <rPr>
        <b/>
        <sz val="11"/>
        <color indexed="8"/>
        <rFont val="Calibri"/>
        <family val="2"/>
      </rPr>
      <t>6512</t>
    </r>
  </si>
  <si>
    <t>Lice odgovorno za sastavljanje bilansa:  CAKIC VESNA</t>
  </si>
  <si>
    <t>Izvršni direktor:        NEBOJSA SCEKIC</t>
  </si>
  <si>
    <t>U  PODGORICI</t>
  </si>
  <si>
    <t>Lice odgovorno za sastavljanje bilansa: CAKIC VESNA</t>
  </si>
  <si>
    <t>Izvršni direktor  NEBOJSA SCEKIC</t>
  </si>
  <si>
    <t>Naziv društva za osiguranje: SAVA MONTENEGRO AD</t>
  </si>
  <si>
    <t>Sjedište: PODGORICA</t>
  </si>
  <si>
    <t>Vrsta osiguranja: NEZIVOTNO OSIGURANJE</t>
  </si>
  <si>
    <t>Šifra djelatnosti:  6512</t>
  </si>
  <si>
    <t>U PODGORICI</t>
  </si>
  <si>
    <t>Izvršni direktor:  NEBOJSA SCEKIC</t>
  </si>
  <si>
    <t>Izvršni direktor: NEBOJSA  SCEKIC</t>
  </si>
  <si>
    <t>Sjedište:  PODGORICA</t>
  </si>
  <si>
    <t>Šifra djelatnosti: 6512</t>
  </si>
  <si>
    <t>od   01.01.2013   do   30.09.2013</t>
  </si>
  <si>
    <t>Datum, 20.10.2013</t>
  </si>
  <si>
    <t>od   01.01.2013   do  30.09.2013</t>
  </si>
  <si>
    <t>Datum,20.10.2013</t>
  </si>
  <si>
    <t>Datum,  20.10.2013</t>
  </si>
  <si>
    <t>od  01.01.2013  do  30.09.2013</t>
  </si>
  <si>
    <t>Stanje na dan 30.septembar tekuće godine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</si>
</sst>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"/>
      <color indexed="30"/>
      <name val="Cambria"/>
      <family val="1"/>
    </font>
    <font>
      <sz val="12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  <font>
      <sz val="1"/>
      <color rgb="FF0070C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 wrapText="1"/>
    </xf>
    <xf numFmtId="0" fontId="55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4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wrapText="1"/>
    </xf>
    <xf numFmtId="3" fontId="25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wrapText="1"/>
    </xf>
    <xf numFmtId="0" fontId="29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25" fillId="0" borderId="10" xfId="0" applyFont="1" applyBorder="1" applyAlignment="1">
      <alignment horizontal="right"/>
    </xf>
    <xf numFmtId="0" fontId="31" fillId="0" borderId="10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0" fontId="28" fillId="0" borderId="10" xfId="0" applyFont="1" applyBorder="1" applyAlignment="1">
      <alignment/>
    </xf>
    <xf numFmtId="0" fontId="25" fillId="0" borderId="0" xfId="0" applyFont="1" applyBorder="1" applyAlignment="1">
      <alignment/>
    </xf>
    <xf numFmtId="0" fontId="25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5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 locked="0"/>
    </xf>
    <xf numFmtId="0" fontId="56" fillId="0" borderId="0" xfId="0" applyFont="1" applyAlignment="1" applyProtection="1">
      <alignment wrapText="1"/>
      <protection locked="0"/>
    </xf>
    <xf numFmtId="0" fontId="51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27" fillId="0" borderId="10" xfId="0" applyFont="1" applyBorder="1" applyAlignment="1" applyProtection="1">
      <alignment horizontal="center"/>
      <protection locked="0"/>
    </xf>
    <xf numFmtId="0" fontId="31" fillId="0" borderId="10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right"/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25" fillId="0" borderId="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 vertical="top"/>
      <protection locked="0"/>
    </xf>
    <xf numFmtId="0" fontId="25" fillId="0" borderId="0" xfId="0" applyFont="1" applyFill="1" applyBorder="1" applyAlignment="1" applyProtection="1">
      <alignment wrapText="1"/>
      <protection locked="0"/>
    </xf>
    <xf numFmtId="0" fontId="53" fillId="0" borderId="0" xfId="0" applyFont="1" applyAlignment="1" applyProtection="1">
      <alignment/>
      <protection locked="0"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3" fontId="0" fillId="0" borderId="10" xfId="0" applyNumberFormat="1" applyBorder="1" applyAlignment="1" applyProtection="1">
      <alignment/>
      <protection locked="0"/>
    </xf>
    <xf numFmtId="3" fontId="49" fillId="0" borderId="10" xfId="0" applyNumberFormat="1" applyFont="1" applyBorder="1" applyAlignment="1" applyProtection="1">
      <alignment/>
      <protection/>
    </xf>
    <xf numFmtId="3" fontId="24" fillId="0" borderId="10" xfId="0" applyNumberFormat="1" applyFont="1" applyBorder="1" applyAlignment="1" applyProtection="1">
      <alignment/>
      <protection/>
    </xf>
    <xf numFmtId="3" fontId="25" fillId="0" borderId="10" xfId="0" applyNumberFormat="1" applyFont="1" applyBorder="1" applyAlignment="1" applyProtection="1">
      <alignment/>
      <protection locked="0"/>
    </xf>
    <xf numFmtId="3" fontId="24" fillId="0" borderId="10" xfId="0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25" fillId="33" borderId="10" xfId="0" applyNumberFormat="1" applyFont="1" applyFill="1" applyBorder="1" applyAlignment="1">
      <alignment/>
    </xf>
    <xf numFmtId="3" fontId="27" fillId="0" borderId="10" xfId="0" applyNumberFormat="1" applyFont="1" applyBorder="1" applyAlignment="1" applyProtection="1">
      <alignment horizontal="center"/>
      <protection/>
    </xf>
    <xf numFmtId="3" fontId="31" fillId="0" borderId="10" xfId="0" applyNumberFormat="1" applyFont="1" applyBorder="1" applyAlignment="1" applyProtection="1">
      <alignment/>
      <protection/>
    </xf>
    <xf numFmtId="3" fontId="31" fillId="0" borderId="10" xfId="0" applyNumberFormat="1" applyFont="1" applyBorder="1" applyAlignment="1" applyProtection="1">
      <alignment/>
      <protection locked="0"/>
    </xf>
    <xf numFmtId="3" fontId="28" fillId="0" borderId="10" xfId="0" applyNumberFormat="1" applyFont="1" applyBorder="1" applyAlignment="1" applyProtection="1">
      <alignment/>
      <protection/>
    </xf>
    <xf numFmtId="3" fontId="31" fillId="0" borderId="10" xfId="0" applyNumberFormat="1" applyFont="1" applyBorder="1" applyAlignment="1" applyProtection="1">
      <alignment/>
      <protection locked="0"/>
    </xf>
    <xf numFmtId="0" fontId="24" fillId="0" borderId="10" xfId="0" applyFont="1" applyFill="1" applyBorder="1" applyAlignment="1">
      <alignment wrapText="1"/>
    </xf>
    <xf numFmtId="4" fontId="25" fillId="0" borderId="10" xfId="0" applyNumberFormat="1" applyFont="1" applyBorder="1" applyAlignment="1" applyProtection="1">
      <alignment/>
      <protection locked="0"/>
    </xf>
    <xf numFmtId="3" fontId="25" fillId="0" borderId="1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3" fontId="24" fillId="0" borderId="0" xfId="0" applyNumberFormat="1" applyFont="1" applyBorder="1" applyAlignment="1" applyProtection="1">
      <alignment/>
      <protection/>
    </xf>
    <xf numFmtId="4" fontId="51" fillId="0" borderId="0" xfId="0" applyNumberFormat="1" applyFont="1" applyAlignment="1" applyProtection="1">
      <alignment/>
      <protection locked="0"/>
    </xf>
    <xf numFmtId="3" fontId="25" fillId="0" borderId="10" xfId="0" applyNumberFormat="1" applyFont="1" applyBorder="1" applyAlignment="1" applyProtection="1">
      <alignment/>
      <protection locked="0"/>
    </xf>
    <xf numFmtId="0" fontId="25" fillId="0" borderId="10" xfId="0" applyFont="1" applyFill="1" applyBorder="1" applyAlignment="1">
      <alignment wrapText="1"/>
    </xf>
    <xf numFmtId="3" fontId="49" fillId="0" borderId="0" xfId="0" applyNumberFormat="1" applyFont="1" applyFill="1" applyAlignment="1">
      <alignment/>
    </xf>
    <xf numFmtId="3" fontId="0" fillId="0" borderId="10" xfId="0" applyNumberFormat="1" applyFill="1" applyBorder="1" applyAlignment="1" applyProtection="1">
      <alignment/>
      <protection locked="0"/>
    </xf>
    <xf numFmtId="3" fontId="49" fillId="0" borderId="10" xfId="0" applyNumberFormat="1" applyFont="1" applyFill="1" applyBorder="1" applyAlignment="1" applyProtection="1">
      <alignment/>
      <protection/>
    </xf>
    <xf numFmtId="3" fontId="28" fillId="0" borderId="10" xfId="0" applyNumberFormat="1" applyFont="1" applyFill="1" applyBorder="1" applyAlignment="1" applyProtection="1">
      <alignment/>
      <protection/>
    </xf>
    <xf numFmtId="0" fontId="33" fillId="0" borderId="10" xfId="0" applyFont="1" applyBorder="1" applyAlignment="1">
      <alignment wrapText="1"/>
    </xf>
    <xf numFmtId="0" fontId="34" fillId="0" borderId="10" xfId="0" applyFont="1" applyBorder="1" applyAlignment="1">
      <alignment wrapText="1"/>
    </xf>
    <xf numFmtId="3" fontId="33" fillId="0" borderId="10" xfId="0" applyNumberFormat="1" applyFont="1" applyBorder="1" applyAlignment="1" applyProtection="1">
      <alignment/>
      <protection locked="0"/>
    </xf>
    <xf numFmtId="3" fontId="33" fillId="0" borderId="10" xfId="0" applyNumberFormat="1" applyFont="1" applyBorder="1" applyAlignment="1" applyProtection="1">
      <alignment/>
      <protection/>
    </xf>
    <xf numFmtId="3" fontId="34" fillId="0" borderId="10" xfId="0" applyNumberFormat="1" applyFont="1" applyBorder="1" applyAlignment="1" applyProtection="1">
      <alignment/>
      <protection/>
    </xf>
    <xf numFmtId="3" fontId="34" fillId="0" borderId="10" xfId="0" applyNumberFormat="1" applyFont="1" applyBorder="1" applyAlignment="1" applyProtection="1">
      <alignment/>
      <protection/>
    </xf>
    <xf numFmtId="3" fontId="33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49" fillId="0" borderId="0" xfId="0" applyFont="1" applyAlignment="1" applyProtection="1">
      <alignment horizontal="center"/>
      <protection/>
    </xf>
    <xf numFmtId="0" fontId="4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53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49" fillId="0" borderId="0" xfId="0" applyFont="1" applyBorder="1" applyAlignment="1" applyProtection="1">
      <alignment horizontal="center"/>
      <protection locked="0"/>
    </xf>
    <xf numFmtId="0" fontId="24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49" fillId="0" borderId="12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view="pageBreakPreview" zoomScale="130" zoomScaleSheetLayoutView="130" zoomScalePageLayoutView="0" workbookViewId="0" topLeftCell="A83">
      <selection activeCell="E75" sqref="E75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5">
      <c r="A1" s="92" t="s">
        <v>342</v>
      </c>
      <c r="B1" s="92"/>
      <c r="C1" s="41"/>
      <c r="D1" s="41"/>
      <c r="E1" s="41"/>
    </row>
    <row r="2" spans="1:5" ht="15">
      <c r="A2" s="92" t="s">
        <v>343</v>
      </c>
      <c r="B2" s="92"/>
      <c r="C2" s="41"/>
      <c r="D2" s="41"/>
      <c r="E2" s="41"/>
    </row>
    <row r="3" spans="1:5" ht="15">
      <c r="A3" s="92" t="s">
        <v>344</v>
      </c>
      <c r="B3" s="92"/>
      <c r="C3" s="41"/>
      <c r="D3" s="41"/>
      <c r="E3" s="41"/>
    </row>
    <row r="4" spans="1:5" ht="15">
      <c r="A4" s="92" t="s">
        <v>345</v>
      </c>
      <c r="B4" s="92"/>
      <c r="C4" s="41"/>
      <c r="D4" s="41"/>
      <c r="E4" s="41"/>
    </row>
    <row r="5" spans="1:5" ht="15">
      <c r="A5" s="93" t="s">
        <v>178</v>
      </c>
      <c r="B5" s="93"/>
      <c r="C5" s="93"/>
      <c r="D5" s="93"/>
      <c r="E5" s="93"/>
    </row>
    <row r="6" spans="1:5" ht="15">
      <c r="A6" s="94" t="s">
        <v>362</v>
      </c>
      <c r="B6" s="94"/>
      <c r="C6" s="94"/>
      <c r="D6" s="94"/>
      <c r="E6" s="94"/>
    </row>
    <row r="7" spans="1:5" ht="15">
      <c r="A7" s="95" t="s">
        <v>58</v>
      </c>
      <c r="B7" s="95"/>
      <c r="C7" s="95"/>
      <c r="D7" s="95"/>
      <c r="E7" s="95"/>
    </row>
    <row r="8" spans="1:5" ht="15">
      <c r="A8" s="96" t="s">
        <v>59</v>
      </c>
      <c r="B8" s="96" t="s">
        <v>0</v>
      </c>
      <c r="C8" s="96" t="s">
        <v>328</v>
      </c>
      <c r="D8" s="96" t="s">
        <v>329</v>
      </c>
      <c r="E8" s="96"/>
    </row>
    <row r="9" spans="1:5" ht="15">
      <c r="A9" s="96"/>
      <c r="B9" s="96"/>
      <c r="C9" s="96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37">
        <v>14</v>
      </c>
      <c r="D11" s="81">
        <f>D12+D13+D14+D15</f>
        <v>146562.96999999997</v>
      </c>
      <c r="E11" s="57">
        <f>E12+E13+E14+E15</f>
        <v>185230.57999999996</v>
      </c>
    </row>
    <row r="12" spans="1:5" ht="15">
      <c r="A12" s="10" t="s">
        <v>332</v>
      </c>
      <c r="B12" s="11" t="s">
        <v>61</v>
      </c>
      <c r="C12" s="37"/>
      <c r="D12" s="82"/>
      <c r="E12" s="58"/>
    </row>
    <row r="13" spans="1:5" ht="15">
      <c r="A13" s="10" t="s">
        <v>62</v>
      </c>
      <c r="B13" s="11" t="s">
        <v>63</v>
      </c>
      <c r="C13" s="37"/>
      <c r="D13" s="82">
        <v>426906.56</v>
      </c>
      <c r="E13" s="58">
        <v>412245.97</v>
      </c>
    </row>
    <row r="14" spans="1:5" ht="30">
      <c r="A14" s="10" t="s">
        <v>331</v>
      </c>
      <c r="B14" s="12" t="s">
        <v>64</v>
      </c>
      <c r="C14" s="37"/>
      <c r="D14" s="82"/>
      <c r="E14" s="58"/>
    </row>
    <row r="15" spans="1:5" ht="15">
      <c r="A15" s="10" t="s">
        <v>333</v>
      </c>
      <c r="B15" s="11" t="s">
        <v>65</v>
      </c>
      <c r="C15" s="37"/>
      <c r="D15" s="82">
        <v>-280343.59</v>
      </c>
      <c r="E15" s="58">
        <v>-227015.39</v>
      </c>
    </row>
    <row r="16" spans="1:5" ht="30">
      <c r="A16" s="10" t="s">
        <v>57</v>
      </c>
      <c r="B16" s="12" t="s">
        <v>66</v>
      </c>
      <c r="C16" s="37">
        <v>15</v>
      </c>
      <c r="D16" s="83">
        <f>D17+D18+D19+D20+D21</f>
        <v>1414177.8699999999</v>
      </c>
      <c r="E16" s="59">
        <f>E17+E18+E19+E20+E21</f>
        <v>1472989.6799999997</v>
      </c>
    </row>
    <row r="17" spans="1:5" ht="15">
      <c r="A17" s="10" t="s">
        <v>334</v>
      </c>
      <c r="B17" s="11" t="s">
        <v>67</v>
      </c>
      <c r="C17" s="37"/>
      <c r="D17" s="82">
        <v>1263084.23</v>
      </c>
      <c r="E17" s="58">
        <v>1263084.23</v>
      </c>
    </row>
    <row r="18" spans="1:5" ht="15">
      <c r="A18" s="10" t="s">
        <v>68</v>
      </c>
      <c r="B18" s="11" t="s">
        <v>69</v>
      </c>
      <c r="C18" s="37"/>
      <c r="D18" s="82">
        <v>1293714.92</v>
      </c>
      <c r="E18" s="58">
        <v>1250639.49</v>
      </c>
    </row>
    <row r="19" spans="1:5" ht="30">
      <c r="A19" s="10" t="s">
        <v>335</v>
      </c>
      <c r="B19" s="12" t="s">
        <v>70</v>
      </c>
      <c r="C19" s="37"/>
      <c r="D19" s="82"/>
      <c r="E19" s="58"/>
    </row>
    <row r="20" spans="1:5" ht="30">
      <c r="A20" s="10" t="s">
        <v>71</v>
      </c>
      <c r="B20" s="12" t="s">
        <v>72</v>
      </c>
      <c r="C20" s="37"/>
      <c r="D20" s="82"/>
      <c r="E20" s="58"/>
    </row>
    <row r="21" spans="1:5" ht="30">
      <c r="A21" s="10" t="s">
        <v>336</v>
      </c>
      <c r="B21" s="12" t="s">
        <v>73</v>
      </c>
      <c r="C21" s="37"/>
      <c r="D21" s="82">
        <v>-1142621.28</v>
      </c>
      <c r="E21" s="58">
        <v>-1040734.04</v>
      </c>
    </row>
    <row r="22" spans="1:5" ht="15">
      <c r="A22" s="10" t="s">
        <v>57</v>
      </c>
      <c r="B22" s="11" t="s">
        <v>74</v>
      </c>
      <c r="C22" s="37"/>
      <c r="D22" s="59">
        <f>D23+D35</f>
        <v>5467347.75</v>
      </c>
      <c r="E22" s="59">
        <f>E23+E35</f>
        <v>7420314.08</v>
      </c>
    </row>
    <row r="23" spans="1:5" ht="15">
      <c r="A23" s="10" t="s">
        <v>57</v>
      </c>
      <c r="B23" s="11" t="s">
        <v>75</v>
      </c>
      <c r="C23" s="37"/>
      <c r="D23" s="59">
        <f>D24+D25+D26+D27+D28+D29+D30+D31+D32+D33+D34</f>
        <v>5173033.48</v>
      </c>
      <c r="E23" s="59">
        <f>E24+E25+E26+E27+E28+E29+E30+E31+E32+E33+E34</f>
        <v>7086012.62</v>
      </c>
    </row>
    <row r="24" spans="1:5" ht="30">
      <c r="A24" s="13" t="s">
        <v>76</v>
      </c>
      <c r="B24" s="11" t="s">
        <v>77</v>
      </c>
      <c r="C24" s="37"/>
      <c r="D24" s="58"/>
      <c r="E24" s="58"/>
    </row>
    <row r="25" spans="1:5" ht="30">
      <c r="A25" s="13" t="s">
        <v>78</v>
      </c>
      <c r="B25" s="11" t="s">
        <v>79</v>
      </c>
      <c r="C25" s="37">
        <v>18</v>
      </c>
      <c r="D25" s="82">
        <f>4598556.04-445801.95</f>
        <v>4152754.09</v>
      </c>
      <c r="E25" s="58">
        <f>18679.92+2048563.95</f>
        <v>2067243.8699999999</v>
      </c>
    </row>
    <row r="26" spans="1:5" ht="30">
      <c r="A26" s="13" t="s">
        <v>80</v>
      </c>
      <c r="B26" s="11" t="s">
        <v>81</v>
      </c>
      <c r="C26" s="37"/>
      <c r="D26" s="58"/>
      <c r="E26" s="58"/>
    </row>
    <row r="27" spans="1:5" ht="30">
      <c r="A27" s="13" t="s">
        <v>82</v>
      </c>
      <c r="B27" s="11" t="s">
        <v>83</v>
      </c>
      <c r="C27" s="37"/>
      <c r="D27" s="58"/>
      <c r="E27" s="58"/>
    </row>
    <row r="28" spans="1:5" ht="30">
      <c r="A28" s="13" t="s">
        <v>84</v>
      </c>
      <c r="B28" s="11" t="s">
        <v>85</v>
      </c>
      <c r="C28" s="37">
        <v>18</v>
      </c>
      <c r="D28" s="82">
        <v>505000</v>
      </c>
      <c r="E28" s="58">
        <f>505000+4000000</f>
        <v>4505000</v>
      </c>
    </row>
    <row r="29" spans="1:5" ht="30">
      <c r="A29" s="13" t="s">
        <v>86</v>
      </c>
      <c r="B29" s="12" t="s">
        <v>87</v>
      </c>
      <c r="C29" s="37">
        <v>16</v>
      </c>
      <c r="D29" s="82">
        <v>445801.95</v>
      </c>
      <c r="E29" s="58">
        <v>433668.84</v>
      </c>
    </row>
    <row r="30" spans="1:5" ht="15">
      <c r="A30" s="10" t="s">
        <v>337</v>
      </c>
      <c r="B30" s="11" t="s">
        <v>88</v>
      </c>
      <c r="C30" s="37">
        <v>18</v>
      </c>
      <c r="D30" s="82">
        <v>50000</v>
      </c>
      <c r="E30" s="58">
        <v>50000</v>
      </c>
    </row>
    <row r="31" spans="1:5" ht="15">
      <c r="A31" s="10" t="s">
        <v>338</v>
      </c>
      <c r="B31" s="11" t="s">
        <v>89</v>
      </c>
      <c r="C31" s="37"/>
      <c r="D31" s="58"/>
      <c r="E31" s="58"/>
    </row>
    <row r="32" spans="1:5" ht="30">
      <c r="A32" s="13" t="s">
        <v>90</v>
      </c>
      <c r="B32" s="11" t="s">
        <v>91</v>
      </c>
      <c r="C32" s="37"/>
      <c r="D32" s="58"/>
      <c r="E32" s="58"/>
    </row>
    <row r="33" spans="1:5" ht="30">
      <c r="A33" s="13" t="s">
        <v>92</v>
      </c>
      <c r="B33" s="11" t="s">
        <v>93</v>
      </c>
      <c r="C33" s="37">
        <v>18</v>
      </c>
      <c r="D33" s="82">
        <v>19477.44</v>
      </c>
      <c r="E33" s="58">
        <v>30099.91</v>
      </c>
    </row>
    <row r="34" spans="1:5" ht="30">
      <c r="A34" s="13" t="s">
        <v>94</v>
      </c>
      <c r="B34" s="11" t="s">
        <v>95</v>
      </c>
      <c r="C34" s="37"/>
      <c r="D34" s="58"/>
      <c r="E34" s="58"/>
    </row>
    <row r="35" spans="1:5" ht="30">
      <c r="A35" s="10" t="s">
        <v>57</v>
      </c>
      <c r="B35" s="12" t="s">
        <v>96</v>
      </c>
      <c r="C35" s="37">
        <v>17</v>
      </c>
      <c r="D35" s="59">
        <f>D36+D37+D38</f>
        <v>294314.27</v>
      </c>
      <c r="E35" s="59">
        <f>E36+E37+E38</f>
        <v>334301.45999999996</v>
      </c>
    </row>
    <row r="36" spans="1:5" ht="30">
      <c r="A36" s="13" t="s">
        <v>97</v>
      </c>
      <c r="B36" s="12" t="s">
        <v>98</v>
      </c>
      <c r="C36" s="37"/>
      <c r="D36" s="82">
        <v>65000</v>
      </c>
      <c r="E36" s="58">
        <v>65000</v>
      </c>
    </row>
    <row r="37" spans="1:5" ht="30">
      <c r="A37" s="10" t="s">
        <v>339</v>
      </c>
      <c r="B37" s="12" t="s">
        <v>99</v>
      </c>
      <c r="C37" s="37"/>
      <c r="D37" s="82"/>
      <c r="E37" s="58"/>
    </row>
    <row r="38" spans="1:5" ht="30">
      <c r="A38" s="10" t="s">
        <v>340</v>
      </c>
      <c r="B38" s="12" t="s">
        <v>100</v>
      </c>
      <c r="C38" s="37"/>
      <c r="D38" s="82">
        <v>229314.27</v>
      </c>
      <c r="E38" s="58">
        <f>201972.83+67328.63</f>
        <v>269301.45999999996</v>
      </c>
    </row>
    <row r="39" spans="1:5" ht="15">
      <c r="A39" s="10" t="s">
        <v>57</v>
      </c>
      <c r="B39" s="11" t="s">
        <v>101</v>
      </c>
      <c r="C39" s="37">
        <v>20</v>
      </c>
      <c r="D39" s="59">
        <f>D40+D41+D42</f>
        <v>10850464.34</v>
      </c>
      <c r="E39" s="59">
        <f>E40+E41+E42</f>
        <v>9496998.280000001</v>
      </c>
    </row>
    <row r="40" spans="1:5" ht="15">
      <c r="A40" s="10" t="s">
        <v>102</v>
      </c>
      <c r="B40" s="11" t="s">
        <v>103</v>
      </c>
      <c r="C40" s="37"/>
      <c r="D40" s="58">
        <f>507797.4</f>
        <v>507797.4</v>
      </c>
      <c r="E40" s="58">
        <f>4497.57+500000+4113.57</f>
        <v>508611.14</v>
      </c>
    </row>
    <row r="41" spans="1:5" ht="15">
      <c r="A41" s="10" t="s">
        <v>104</v>
      </c>
      <c r="B41" s="11" t="s">
        <v>105</v>
      </c>
      <c r="C41" s="37"/>
      <c r="D41" s="58">
        <v>10310000</v>
      </c>
      <c r="E41" s="58">
        <f>18800+8950000</f>
        <v>8968800</v>
      </c>
    </row>
    <row r="42" spans="1:5" ht="15">
      <c r="A42" s="10">
        <v>186</v>
      </c>
      <c r="B42" s="11" t="s">
        <v>106</v>
      </c>
      <c r="C42" s="37"/>
      <c r="D42" s="58">
        <v>32666.94</v>
      </c>
      <c r="E42" s="58">
        <v>19587.14</v>
      </c>
    </row>
    <row r="43" spans="1:5" ht="15">
      <c r="A43" s="10" t="s">
        <v>57</v>
      </c>
      <c r="B43" s="11" t="s">
        <v>107</v>
      </c>
      <c r="C43" s="37"/>
      <c r="D43" s="59">
        <f>D44+D45+D52</f>
        <v>4104526.6199999996</v>
      </c>
      <c r="E43" s="59">
        <f>E44+E45+E52</f>
        <v>3290391.46</v>
      </c>
    </row>
    <row r="44" spans="1:5" ht="15">
      <c r="A44" s="10">
        <v>11</v>
      </c>
      <c r="B44" s="11" t="s">
        <v>108</v>
      </c>
      <c r="C44" s="37">
        <v>21</v>
      </c>
      <c r="D44" s="82">
        <v>247947.19</v>
      </c>
      <c r="E44" s="58">
        <v>144402.98</v>
      </c>
    </row>
    <row r="45" spans="1:5" ht="15">
      <c r="A45" s="10" t="s">
        <v>57</v>
      </c>
      <c r="B45" s="11" t="s">
        <v>109</v>
      </c>
      <c r="C45" s="37">
        <v>19</v>
      </c>
      <c r="D45" s="59">
        <f>D46+D47+D48+D49+D50+D51</f>
        <v>3856579.4299999997</v>
      </c>
      <c r="E45" s="59">
        <f>E46+E47+E48+E49+E50+E51</f>
        <v>3145988.48</v>
      </c>
    </row>
    <row r="46" spans="1:5" ht="15">
      <c r="A46" s="10">
        <v>12</v>
      </c>
      <c r="B46" s="11" t="s">
        <v>110</v>
      </c>
      <c r="C46" s="37"/>
      <c r="D46" s="58">
        <v>3432365.96</v>
      </c>
      <c r="E46" s="58">
        <f>3799069.29-1023294.05</f>
        <v>2775775.24</v>
      </c>
    </row>
    <row r="47" spans="1:5" ht="15">
      <c r="A47" s="10">
        <v>13</v>
      </c>
      <c r="B47" s="11" t="s">
        <v>111</v>
      </c>
      <c r="C47" s="37"/>
      <c r="D47" s="58">
        <v>128540.52</v>
      </c>
      <c r="E47" s="58">
        <v>59806.8</v>
      </c>
    </row>
    <row r="48" spans="1:5" ht="15">
      <c r="A48" s="10">
        <v>14</v>
      </c>
      <c r="B48" s="11" t="s">
        <v>112</v>
      </c>
      <c r="C48" s="37"/>
      <c r="D48" s="58">
        <v>67515.69</v>
      </c>
      <c r="E48" s="58">
        <v>42497.91</v>
      </c>
    </row>
    <row r="49" spans="1:5" ht="15">
      <c r="A49" s="10">
        <v>15</v>
      </c>
      <c r="B49" s="11" t="s">
        <v>113</v>
      </c>
      <c r="C49" s="37"/>
      <c r="D49" s="58">
        <v>45671.55</v>
      </c>
      <c r="E49" s="58">
        <v>57058.94</v>
      </c>
    </row>
    <row r="50" spans="1:5" ht="15">
      <c r="A50" s="10">
        <v>16</v>
      </c>
      <c r="B50" s="11" t="s">
        <v>114</v>
      </c>
      <c r="C50" s="37"/>
      <c r="D50" s="58">
        <v>50283.28</v>
      </c>
      <c r="E50" s="58">
        <f>125943.93-67328.63</f>
        <v>58615.29999999999</v>
      </c>
    </row>
    <row r="51" spans="1:5" ht="15">
      <c r="A51" s="10">
        <v>17</v>
      </c>
      <c r="B51" s="11" t="s">
        <v>115</v>
      </c>
      <c r="C51" s="37"/>
      <c r="D51" s="58">
        <v>132202.43</v>
      </c>
      <c r="E51" s="58">
        <v>152234.29</v>
      </c>
    </row>
    <row r="52" spans="1:5" ht="30">
      <c r="A52" s="13" t="s">
        <v>116</v>
      </c>
      <c r="B52" s="11" t="s">
        <v>117</v>
      </c>
      <c r="C52" s="37"/>
      <c r="D52" s="58"/>
      <c r="E52" s="58"/>
    </row>
    <row r="53" spans="1:5" ht="75">
      <c r="A53" s="13" t="s">
        <v>118</v>
      </c>
      <c r="B53" s="11" t="s">
        <v>119</v>
      </c>
      <c r="C53" s="37">
        <v>22</v>
      </c>
      <c r="D53" s="58">
        <v>780608.73</v>
      </c>
      <c r="E53" s="58">
        <f>424667.77+12689.36+230976.72+141971.26</f>
        <v>810305.11</v>
      </c>
    </row>
    <row r="54" spans="1:5" ht="15">
      <c r="A54" s="10" t="s">
        <v>57</v>
      </c>
      <c r="B54" s="11" t="s">
        <v>120</v>
      </c>
      <c r="C54" s="37">
        <v>23</v>
      </c>
      <c r="D54" s="59">
        <f>D55+D56</f>
        <v>1355364.86</v>
      </c>
      <c r="E54" s="59">
        <f>E55+E56</f>
        <v>1335965.8299999998</v>
      </c>
    </row>
    <row r="55" spans="1:5" ht="15">
      <c r="A55" s="10">
        <v>192</v>
      </c>
      <c r="B55" s="11" t="s">
        <v>121</v>
      </c>
      <c r="C55" s="37"/>
      <c r="D55" s="58">
        <v>1250023</v>
      </c>
      <c r="E55" s="58">
        <v>1260818.92</v>
      </c>
    </row>
    <row r="56" spans="1:5" ht="30">
      <c r="A56" s="13" t="s">
        <v>330</v>
      </c>
      <c r="B56" s="11" t="s">
        <v>122</v>
      </c>
      <c r="C56" s="37"/>
      <c r="D56" s="58">
        <v>105341.86</v>
      </c>
      <c r="E56" s="58">
        <v>75146.91</v>
      </c>
    </row>
    <row r="57" spans="1:5" ht="15">
      <c r="A57" s="10"/>
      <c r="B57" s="11" t="s">
        <v>123</v>
      </c>
      <c r="C57" s="37"/>
      <c r="D57" s="58"/>
      <c r="E57" s="58"/>
    </row>
    <row r="58" spans="1:5" ht="15">
      <c r="A58" s="10"/>
      <c r="B58" s="11" t="s">
        <v>124</v>
      </c>
      <c r="C58" s="37"/>
      <c r="D58" s="83">
        <f>D11+D16+D22+D39+D43+D53+D54+D57</f>
        <v>24119053.14</v>
      </c>
      <c r="E58" s="59">
        <f>E11+E16+E22+E39+E43+E53+E54+E57</f>
        <v>24012195.02</v>
      </c>
    </row>
    <row r="59" spans="1:5" ht="15">
      <c r="A59" s="97" t="s">
        <v>125</v>
      </c>
      <c r="B59" s="97"/>
      <c r="C59" s="97"/>
      <c r="D59" s="97"/>
      <c r="E59" s="97"/>
    </row>
    <row r="60" spans="1:5" ht="15">
      <c r="A60" s="96" t="s">
        <v>59</v>
      </c>
      <c r="B60" s="96" t="s">
        <v>0</v>
      </c>
      <c r="C60" s="96" t="s">
        <v>328</v>
      </c>
      <c r="D60" s="96" t="s">
        <v>329</v>
      </c>
      <c r="E60" s="96"/>
    </row>
    <row r="61" spans="1:5" ht="15">
      <c r="A61" s="96"/>
      <c r="B61" s="96"/>
      <c r="C61" s="96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37">
        <v>24</v>
      </c>
      <c r="D63" s="59">
        <f>D64+D65</f>
        <v>4033303.28</v>
      </c>
      <c r="E63" s="59">
        <f>E64+E65</f>
        <v>4033303</v>
      </c>
    </row>
    <row r="64" spans="1:5" ht="15">
      <c r="A64" s="9">
        <v>900</v>
      </c>
      <c r="B64" s="11" t="s">
        <v>127</v>
      </c>
      <c r="C64" s="37"/>
      <c r="D64" s="58">
        <v>4033303.28</v>
      </c>
      <c r="E64" s="58">
        <v>4033303</v>
      </c>
    </row>
    <row r="65" spans="1:5" ht="15">
      <c r="A65" s="9">
        <v>901</v>
      </c>
      <c r="B65" s="11" t="s">
        <v>128</v>
      </c>
      <c r="C65" s="37"/>
      <c r="D65" s="58"/>
      <c r="E65" s="58"/>
    </row>
    <row r="66" spans="1:5" ht="15">
      <c r="A66" s="9" t="s">
        <v>57</v>
      </c>
      <c r="B66" s="11" t="s">
        <v>129</v>
      </c>
      <c r="C66" s="37"/>
      <c r="D66" s="59">
        <f>D67+D68+D73+D74+D75</f>
        <v>990732.65</v>
      </c>
      <c r="E66" s="59">
        <f>E67+E68+E73+E74+E75</f>
        <v>754413.74</v>
      </c>
    </row>
    <row r="67" spans="1:5" ht="15">
      <c r="A67" s="9">
        <v>910</v>
      </c>
      <c r="B67" s="56" t="s">
        <v>130</v>
      </c>
      <c r="C67" s="37"/>
      <c r="D67" s="58"/>
      <c r="E67" s="58"/>
    </row>
    <row r="68" spans="1:5" ht="15">
      <c r="A68" s="9">
        <v>911</v>
      </c>
      <c r="B68" s="56" t="s">
        <v>131</v>
      </c>
      <c r="C68" s="37"/>
      <c r="D68" s="59">
        <f>D69+D70+D71+D72</f>
        <v>0</v>
      </c>
      <c r="E68" s="59">
        <f>E69+E70+E71+E72</f>
        <v>0</v>
      </c>
    </row>
    <row r="69" spans="1:5" ht="15">
      <c r="A69" s="9" t="s">
        <v>57</v>
      </c>
      <c r="B69" s="11" t="s">
        <v>132</v>
      </c>
      <c r="C69" s="37"/>
      <c r="D69" s="58"/>
      <c r="E69" s="58"/>
    </row>
    <row r="70" spans="1:5" ht="15">
      <c r="A70" s="9" t="s">
        <v>57</v>
      </c>
      <c r="B70" s="11" t="s">
        <v>133</v>
      </c>
      <c r="C70" s="37"/>
      <c r="D70" s="58"/>
      <c r="E70" s="58"/>
    </row>
    <row r="71" spans="1:5" ht="15">
      <c r="A71" s="9" t="s">
        <v>57</v>
      </c>
      <c r="B71" s="11" t="s">
        <v>134</v>
      </c>
      <c r="C71" s="37"/>
      <c r="D71" s="58"/>
      <c r="E71" s="58"/>
    </row>
    <row r="72" spans="1:5" ht="15">
      <c r="A72" s="9" t="s">
        <v>57</v>
      </c>
      <c r="B72" s="11" t="s">
        <v>135</v>
      </c>
      <c r="C72" s="37"/>
      <c r="D72" s="58"/>
      <c r="E72" s="58"/>
    </row>
    <row r="73" spans="1:5" ht="15">
      <c r="A73" s="9">
        <v>919</v>
      </c>
      <c r="B73" s="56" t="s">
        <v>136</v>
      </c>
      <c r="C73" s="37"/>
      <c r="D73" s="58"/>
      <c r="E73" s="58"/>
    </row>
    <row r="74" spans="1:5" ht="15">
      <c r="A74" s="9" t="s">
        <v>137</v>
      </c>
      <c r="B74" s="56" t="s">
        <v>138</v>
      </c>
      <c r="C74" s="37">
        <v>25</v>
      </c>
      <c r="D74" s="58">
        <v>-7980.35</v>
      </c>
      <c r="E74" s="58">
        <v>1248.35</v>
      </c>
    </row>
    <row r="75" spans="1:5" ht="15">
      <c r="A75" s="9" t="s">
        <v>57</v>
      </c>
      <c r="B75" s="56" t="s">
        <v>139</v>
      </c>
      <c r="C75" s="37"/>
      <c r="D75" s="59">
        <f>D76+D77</f>
        <v>998713</v>
      </c>
      <c r="E75" s="59">
        <f>E76+E77</f>
        <v>753165.39</v>
      </c>
    </row>
    <row r="76" spans="1:5" ht="15">
      <c r="A76" s="9" t="s">
        <v>140</v>
      </c>
      <c r="B76" s="11" t="s">
        <v>141</v>
      </c>
      <c r="C76" s="37"/>
      <c r="D76" s="58"/>
      <c r="E76" s="58">
        <v>1.39</v>
      </c>
    </row>
    <row r="77" spans="1:5" ht="15">
      <c r="A77" s="9" t="s">
        <v>142</v>
      </c>
      <c r="B77" s="11" t="s">
        <v>143</v>
      </c>
      <c r="C77" s="37"/>
      <c r="D77" s="58">
        <v>998713</v>
      </c>
      <c r="E77" s="58">
        <v>753164</v>
      </c>
    </row>
    <row r="78" spans="1:5" ht="15">
      <c r="A78" s="9" t="s">
        <v>57</v>
      </c>
      <c r="B78" s="11" t="s">
        <v>144</v>
      </c>
      <c r="C78" s="37"/>
      <c r="D78" s="59">
        <f>D79+D86+D91</f>
        <v>15583331.96</v>
      </c>
      <c r="E78" s="59">
        <f>E79+E86+E91</f>
        <v>15219704.610000001</v>
      </c>
    </row>
    <row r="79" spans="1:5" ht="15">
      <c r="A79" s="9" t="s">
        <v>57</v>
      </c>
      <c r="B79" s="11" t="s">
        <v>145</v>
      </c>
      <c r="C79" s="37">
        <v>26</v>
      </c>
      <c r="D79" s="59">
        <f>D80+D81+D82+D83+D84+D85</f>
        <v>15195522.06</v>
      </c>
      <c r="E79" s="59">
        <f>E80+E81+E82+E83+E84+E85</f>
        <v>14748381.180000002</v>
      </c>
    </row>
    <row r="80" spans="1:5" ht="15">
      <c r="A80" s="9">
        <v>980</v>
      </c>
      <c r="B80" s="11" t="s">
        <v>146</v>
      </c>
      <c r="C80" s="37"/>
      <c r="D80" s="58">
        <v>5474492.4</v>
      </c>
      <c r="E80" s="58">
        <f>4689179.13+424667.77+12689.36</f>
        <v>5126536.260000001</v>
      </c>
    </row>
    <row r="81" spans="1:5" ht="15">
      <c r="A81" s="9">
        <v>982</v>
      </c>
      <c r="B81" s="11" t="s">
        <v>147</v>
      </c>
      <c r="C81" s="37"/>
      <c r="D81" s="58">
        <v>2420169.36</v>
      </c>
      <c r="E81" s="58">
        <f>2359931.95+230976.72+141971.26</f>
        <v>2732879.9300000006</v>
      </c>
    </row>
    <row r="82" spans="1:5" ht="15">
      <c r="A82" s="9">
        <v>983</v>
      </c>
      <c r="B82" s="11" t="s">
        <v>148</v>
      </c>
      <c r="C82" s="37"/>
      <c r="D82" s="58">
        <v>6036529.29</v>
      </c>
      <c r="E82" s="58">
        <v>5761627.12</v>
      </c>
    </row>
    <row r="83" spans="1:5" ht="15">
      <c r="A83" s="9">
        <v>984</v>
      </c>
      <c r="B83" s="11" t="s">
        <v>149</v>
      </c>
      <c r="C83" s="37"/>
      <c r="D83" s="58">
        <v>862298.49</v>
      </c>
      <c r="E83" s="58">
        <v>725304.87</v>
      </c>
    </row>
    <row r="84" spans="1:5" ht="15">
      <c r="A84" s="9">
        <v>985</v>
      </c>
      <c r="B84" s="11" t="s">
        <v>150</v>
      </c>
      <c r="C84" s="37"/>
      <c r="D84" s="58">
        <v>402032.52</v>
      </c>
      <c r="E84" s="58">
        <v>402033</v>
      </c>
    </row>
    <row r="85" spans="1:5" ht="30">
      <c r="A85" s="14" t="s">
        <v>151</v>
      </c>
      <c r="B85" s="11" t="s">
        <v>152</v>
      </c>
      <c r="C85" s="37"/>
      <c r="D85" s="58"/>
      <c r="E85" s="58"/>
    </row>
    <row r="86" spans="1:5" ht="15">
      <c r="A86" s="9" t="s">
        <v>57</v>
      </c>
      <c r="B86" s="11" t="s">
        <v>153</v>
      </c>
      <c r="C86" s="37"/>
      <c r="D86" s="59">
        <f>D87+D88+D89+D90</f>
        <v>0</v>
      </c>
      <c r="E86" s="59">
        <f>E87+E88+E89+E90</f>
        <v>0</v>
      </c>
    </row>
    <row r="87" spans="1:5" ht="15">
      <c r="A87" s="9">
        <v>970</v>
      </c>
      <c r="B87" s="11" t="s">
        <v>154</v>
      </c>
      <c r="C87" s="37"/>
      <c r="D87" s="58"/>
      <c r="E87" s="58"/>
    </row>
    <row r="88" spans="1:5" ht="30">
      <c r="A88" s="9">
        <v>971</v>
      </c>
      <c r="B88" s="12" t="s">
        <v>155</v>
      </c>
      <c r="C88" s="37"/>
      <c r="D88" s="58"/>
      <c r="E88" s="58"/>
    </row>
    <row r="89" spans="1:5" ht="30">
      <c r="A89" s="9">
        <v>972.973</v>
      </c>
      <c r="B89" s="12" t="s">
        <v>156</v>
      </c>
      <c r="C89" s="37"/>
      <c r="D89" s="58"/>
      <c r="E89" s="58"/>
    </row>
    <row r="90" spans="1:5" ht="15">
      <c r="A90" s="9">
        <v>974</v>
      </c>
      <c r="B90" s="11" t="s">
        <v>157</v>
      </c>
      <c r="C90" s="37"/>
      <c r="D90" s="58"/>
      <c r="E90" s="58"/>
    </row>
    <row r="91" spans="1:5" ht="15">
      <c r="A91" s="9" t="s">
        <v>57</v>
      </c>
      <c r="B91" s="11" t="s">
        <v>158</v>
      </c>
      <c r="C91" s="37">
        <v>27</v>
      </c>
      <c r="D91" s="59">
        <f>D92+D93</f>
        <v>387809.9</v>
      </c>
      <c r="E91" s="59">
        <f>E92+E93</f>
        <v>471323.43</v>
      </c>
    </row>
    <row r="92" spans="1:5" ht="15">
      <c r="A92" s="9">
        <v>960</v>
      </c>
      <c r="B92" s="11" t="s">
        <v>159</v>
      </c>
      <c r="C92" s="37"/>
      <c r="D92" s="58">
        <v>200646.06</v>
      </c>
      <c r="E92" s="58">
        <v>286031</v>
      </c>
    </row>
    <row r="93" spans="1:5" ht="15">
      <c r="A93" s="15">
        <v>961962963967</v>
      </c>
      <c r="B93" s="11" t="s">
        <v>160</v>
      </c>
      <c r="C93" s="37"/>
      <c r="D93" s="58">
        <f>123163.84+64000</f>
        <v>187163.84</v>
      </c>
      <c r="E93" s="58">
        <f>104092.43+81200</f>
        <v>185292.43</v>
      </c>
    </row>
    <row r="94" spans="1:5" ht="15">
      <c r="A94" s="9" t="s">
        <v>57</v>
      </c>
      <c r="B94" s="11" t="s">
        <v>161</v>
      </c>
      <c r="C94" s="37">
        <v>28</v>
      </c>
      <c r="D94" s="59">
        <f>D95+D96+D97+D98+D99+D100+D101</f>
        <v>1894442.04</v>
      </c>
      <c r="E94" s="59">
        <f>E95+E96+E97+E98+E99+E100+E101</f>
        <v>3898744.69</v>
      </c>
    </row>
    <row r="95" spans="1:5" ht="15">
      <c r="A95" s="9">
        <v>22</v>
      </c>
      <c r="B95" s="11" t="s">
        <v>162</v>
      </c>
      <c r="C95" s="37"/>
      <c r="D95" s="58">
        <f>94.4+153550.43</f>
        <v>153644.83</v>
      </c>
      <c r="E95" s="58">
        <v>213141.25</v>
      </c>
    </row>
    <row r="96" spans="1:5" ht="15">
      <c r="A96" s="9">
        <v>23</v>
      </c>
      <c r="B96" s="11" t="s">
        <v>163</v>
      </c>
      <c r="C96" s="37"/>
      <c r="D96" s="58">
        <f>28962.95+267511.47</f>
        <v>296474.42</v>
      </c>
      <c r="E96" s="58">
        <f>28154.18+145171.44</f>
        <v>173325.62</v>
      </c>
    </row>
    <row r="97" spans="1:5" ht="15">
      <c r="A97" s="9">
        <v>24</v>
      </c>
      <c r="B97" s="11" t="s">
        <v>164</v>
      </c>
      <c r="C97" s="37"/>
      <c r="D97" s="58">
        <v>0</v>
      </c>
      <c r="E97" s="58"/>
    </row>
    <row r="98" spans="1:5" ht="15">
      <c r="A98" s="9">
        <v>25</v>
      </c>
      <c r="B98" s="11" t="s">
        <v>165</v>
      </c>
      <c r="C98" s="37"/>
      <c r="D98" s="58">
        <v>52209.84</v>
      </c>
      <c r="E98" s="58">
        <v>32688.27</v>
      </c>
    </row>
    <row r="99" spans="1:5" ht="15">
      <c r="A99" s="9">
        <v>26</v>
      </c>
      <c r="B99" s="11" t="s">
        <v>166</v>
      </c>
      <c r="C99" s="37"/>
      <c r="D99" s="58">
        <f>22589.84+1000000</f>
        <v>1022589.84</v>
      </c>
      <c r="E99" s="58">
        <v>3367919.98</v>
      </c>
    </row>
    <row r="100" spans="1:5" ht="15">
      <c r="A100" s="9">
        <v>21</v>
      </c>
      <c r="B100" s="11" t="s">
        <v>167</v>
      </c>
      <c r="C100" s="37"/>
      <c r="D100" s="58">
        <v>163291.38</v>
      </c>
      <c r="E100" s="58"/>
    </row>
    <row r="101" spans="1:5" ht="15">
      <c r="A101" s="9" t="s">
        <v>168</v>
      </c>
      <c r="B101" s="11" t="s">
        <v>169</v>
      </c>
      <c r="C101" s="37"/>
      <c r="D101" s="58">
        <f>196985.54+9246.19</f>
        <v>206231.73</v>
      </c>
      <c r="E101" s="58">
        <f>256841.01-145171.44</f>
        <v>111669.57</v>
      </c>
    </row>
    <row r="102" spans="1:5" ht="15">
      <c r="A102" s="9" t="s">
        <v>57</v>
      </c>
      <c r="B102" s="11" t="s">
        <v>170</v>
      </c>
      <c r="C102" s="37"/>
      <c r="D102" s="59">
        <f>D103+D104+D105+D106</f>
        <v>1525757.48</v>
      </c>
      <c r="E102" s="59">
        <f>E103+E104+E105+E106</f>
        <v>25757.48</v>
      </c>
    </row>
    <row r="103" spans="1:5" ht="15">
      <c r="A103" s="9">
        <v>950.951</v>
      </c>
      <c r="B103" s="11" t="s">
        <v>171</v>
      </c>
      <c r="C103" s="37"/>
      <c r="D103" s="58"/>
      <c r="E103" s="58"/>
    </row>
    <row r="104" spans="1:5" ht="15">
      <c r="A104" s="9">
        <v>954</v>
      </c>
      <c r="B104" s="11" t="s">
        <v>172</v>
      </c>
      <c r="C104" s="37"/>
      <c r="D104" s="58"/>
      <c r="E104" s="58"/>
    </row>
    <row r="105" spans="1:5" ht="15">
      <c r="A105" s="9" t="s">
        <v>173</v>
      </c>
      <c r="B105" s="11" t="s">
        <v>174</v>
      </c>
      <c r="C105" s="37">
        <v>29</v>
      </c>
      <c r="D105" s="58">
        <f>2501561.38-1000000</f>
        <v>1501561.38</v>
      </c>
      <c r="E105" s="58">
        <v>1561.38</v>
      </c>
    </row>
    <row r="106" spans="1:5" ht="15">
      <c r="A106" s="9">
        <v>957</v>
      </c>
      <c r="B106" s="11" t="s">
        <v>175</v>
      </c>
      <c r="C106" s="37">
        <v>12</v>
      </c>
      <c r="D106" s="58">
        <v>24196.1</v>
      </c>
      <c r="E106" s="58">
        <v>24196.1</v>
      </c>
    </row>
    <row r="107" spans="1:5" ht="15">
      <c r="A107" s="9">
        <v>969</v>
      </c>
      <c r="B107" s="11" t="s">
        <v>176</v>
      </c>
      <c r="C107" s="37">
        <v>30</v>
      </c>
      <c r="D107" s="58">
        <v>91485.53</v>
      </c>
      <c r="E107" s="58">
        <v>80271.11</v>
      </c>
    </row>
    <row r="108" spans="1:5" ht="15">
      <c r="A108" s="9" t="s">
        <v>57</v>
      </c>
      <c r="B108" s="11" t="s">
        <v>177</v>
      </c>
      <c r="C108" s="37"/>
      <c r="D108" s="83">
        <f>D63+D66+D78+D94+D102+D107</f>
        <v>24119052.94</v>
      </c>
      <c r="E108" s="59">
        <f>E63+E66+E78+E94+E102+E107</f>
        <v>24012194.630000003</v>
      </c>
    </row>
    <row r="110" spans="1:2" ht="15">
      <c r="A110" s="92" t="s">
        <v>346</v>
      </c>
      <c r="B110" s="92"/>
    </row>
    <row r="111" spans="1:2" ht="15">
      <c r="A111" s="92" t="s">
        <v>347</v>
      </c>
      <c r="B111" s="92"/>
    </row>
    <row r="112" spans="1:2" ht="15">
      <c r="A112" s="40"/>
      <c r="B112" s="39"/>
    </row>
    <row r="113" spans="1:2" ht="15">
      <c r="A113" s="92" t="s">
        <v>348</v>
      </c>
      <c r="B113" s="92"/>
    </row>
    <row r="114" spans="1:2" ht="15">
      <c r="A114" s="92" t="s">
        <v>363</v>
      </c>
      <c r="B114" s="92"/>
    </row>
  </sheetData>
  <sheetProtection/>
  <mergeCells count="20">
    <mergeCell ref="A1:B1"/>
    <mergeCell ref="A2:B2"/>
    <mergeCell ref="A3:B3"/>
    <mergeCell ref="A4:B4"/>
    <mergeCell ref="A59:E59"/>
    <mergeCell ref="A60:A61"/>
    <mergeCell ref="B60:B61"/>
    <mergeCell ref="C60:C61"/>
    <mergeCell ref="D60:E60"/>
    <mergeCell ref="D8:E8"/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</mergeCells>
  <printOptions/>
  <pageMargins left="0.17" right="0.18" top="0.31496062992125984" bottom="0.15748031496062992" header="0.31496062992125984" footer="0.15748031496062992"/>
  <pageSetup fitToHeight="2" horizontalDpi="600" verticalDpi="600" orientation="portrait" paperSize="9" scale="72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23"/>
  <sheetViews>
    <sheetView view="pageBreakPreview" zoomScale="115" zoomScaleSheetLayoutView="115" zoomScalePageLayoutView="0" workbookViewId="0" topLeftCell="A106">
      <selection activeCell="A1" sqref="A1:E123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6" width="18.00390625" style="0" customWidth="1"/>
    <col min="7" max="7" width="10.7109375" style="0" customWidth="1"/>
  </cols>
  <sheetData>
    <row r="1" spans="1:2" ht="15">
      <c r="A1" s="39" t="s">
        <v>351</v>
      </c>
      <c r="B1" s="39"/>
    </row>
    <row r="2" spans="1:2" ht="15">
      <c r="A2" s="39" t="s">
        <v>352</v>
      </c>
      <c r="B2" s="39"/>
    </row>
    <row r="3" spans="1:2" ht="15">
      <c r="A3" s="39" t="s">
        <v>353</v>
      </c>
      <c r="B3" s="39"/>
    </row>
    <row r="4" spans="1:2" ht="15">
      <c r="A4" s="39" t="s">
        <v>354</v>
      </c>
      <c r="B4" s="39"/>
    </row>
    <row r="5" spans="1:6" ht="15">
      <c r="A5" s="100" t="s">
        <v>298</v>
      </c>
      <c r="B5" s="100"/>
      <c r="C5" s="100"/>
      <c r="D5" s="100"/>
      <c r="E5" s="100"/>
      <c r="F5" s="73"/>
    </row>
    <row r="6" spans="1:6" ht="15">
      <c r="A6" s="101" t="s">
        <v>360</v>
      </c>
      <c r="B6" s="101"/>
      <c r="C6" s="101"/>
      <c r="D6" s="101"/>
      <c r="E6" s="101"/>
      <c r="F6" s="74"/>
    </row>
    <row r="7" spans="1:6" ht="15">
      <c r="A7" s="102" t="s">
        <v>59</v>
      </c>
      <c r="B7" s="102"/>
      <c r="C7" s="102" t="s">
        <v>1</v>
      </c>
      <c r="D7" s="98" t="s">
        <v>2</v>
      </c>
      <c r="E7" s="98"/>
      <c r="F7" s="75"/>
    </row>
    <row r="8" spans="1:6" ht="30">
      <c r="A8" s="102"/>
      <c r="B8" s="102"/>
      <c r="C8" s="102"/>
      <c r="D8" s="17" t="s">
        <v>3</v>
      </c>
      <c r="E8" s="17" t="s">
        <v>4</v>
      </c>
      <c r="F8" s="76"/>
    </row>
    <row r="9" spans="1:6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  <c r="F9" s="75"/>
    </row>
    <row r="10" spans="1:6" ht="15">
      <c r="A10" s="19"/>
      <c r="B10" s="20" t="s">
        <v>179</v>
      </c>
      <c r="C10" s="38"/>
      <c r="D10" s="60">
        <f>D11+D20</f>
        <v>7441420.42</v>
      </c>
      <c r="E10" s="60">
        <f>E11+E20</f>
        <v>7616644</v>
      </c>
      <c r="F10" s="77"/>
    </row>
    <row r="11" spans="1:6" ht="15">
      <c r="A11" s="19"/>
      <c r="B11" s="20" t="s">
        <v>180</v>
      </c>
      <c r="C11" s="38">
        <v>5</v>
      </c>
      <c r="D11" s="60">
        <f>D12+D13+D14+D15+D16+D17+D18+D19</f>
        <v>7205442.5</v>
      </c>
      <c r="E11" s="60">
        <f>E12+E13+E14+E15+E16+E17+E18+E19</f>
        <v>7352422</v>
      </c>
      <c r="F11" s="77"/>
    </row>
    <row r="12" spans="1:6" ht="15">
      <c r="A12" s="19">
        <v>750</v>
      </c>
      <c r="B12" s="21" t="s">
        <v>181</v>
      </c>
      <c r="C12" s="38"/>
      <c r="D12" s="61">
        <v>8405039.65</v>
      </c>
      <c r="E12" s="61">
        <v>8416686</v>
      </c>
      <c r="F12" s="77"/>
    </row>
    <row r="13" spans="1:6" ht="15">
      <c r="A13" s="19">
        <v>752</v>
      </c>
      <c r="B13" s="21" t="s">
        <v>182</v>
      </c>
      <c r="C13" s="38"/>
      <c r="D13" s="61">
        <v>249509.67</v>
      </c>
      <c r="E13" s="61">
        <v>86741</v>
      </c>
      <c r="F13" s="77"/>
    </row>
    <row r="14" spans="1:6" ht="30">
      <c r="A14" s="19">
        <v>753</v>
      </c>
      <c r="B14" s="21" t="s">
        <v>183</v>
      </c>
      <c r="C14" s="38"/>
      <c r="D14" s="61"/>
      <c r="E14" s="61"/>
      <c r="F14" s="77"/>
    </row>
    <row r="15" spans="1:6" ht="30">
      <c r="A15" s="19">
        <v>754</v>
      </c>
      <c r="B15" s="21" t="s">
        <v>184</v>
      </c>
      <c r="C15" s="38"/>
      <c r="D15" s="61">
        <v>-27273.23</v>
      </c>
      <c r="E15" s="61">
        <v>-6149</v>
      </c>
      <c r="F15" s="77"/>
    </row>
    <row r="16" spans="1:6" ht="45">
      <c r="A16" s="19">
        <v>755</v>
      </c>
      <c r="B16" s="21" t="s">
        <v>185</v>
      </c>
      <c r="C16" s="38"/>
      <c r="D16" s="61">
        <v>-1120297.7</v>
      </c>
      <c r="E16" s="61">
        <v>-996922</v>
      </c>
      <c r="F16" s="77"/>
    </row>
    <row r="17" spans="1:6" ht="15">
      <c r="A17" s="19">
        <v>756</v>
      </c>
      <c r="B17" s="21" t="s">
        <v>186</v>
      </c>
      <c r="C17" s="38"/>
      <c r="D17" s="61">
        <v>-324804.81</v>
      </c>
      <c r="E17" s="61">
        <v>-400549</v>
      </c>
      <c r="F17" s="77"/>
    </row>
    <row r="18" spans="1:6" ht="30">
      <c r="A18" s="19">
        <v>757</v>
      </c>
      <c r="B18" s="21" t="s">
        <v>187</v>
      </c>
      <c r="C18" s="38"/>
      <c r="D18" s="61">
        <v>-23151.33</v>
      </c>
      <c r="E18" s="61">
        <v>6315</v>
      </c>
      <c r="F18" s="77"/>
    </row>
    <row r="19" spans="1:6" ht="30">
      <c r="A19" s="19">
        <v>758</v>
      </c>
      <c r="B19" s="21" t="s">
        <v>188</v>
      </c>
      <c r="C19" s="38"/>
      <c r="D19" s="61">
        <v>46420.25</v>
      </c>
      <c r="E19" s="61">
        <v>246300</v>
      </c>
      <c r="F19" s="77"/>
    </row>
    <row r="20" spans="1:6" ht="15">
      <c r="A20" s="19"/>
      <c r="B20" s="20" t="s">
        <v>189</v>
      </c>
      <c r="C20" s="38">
        <v>6</v>
      </c>
      <c r="D20" s="60">
        <f>D21+D22+D23+D24</f>
        <v>235977.92</v>
      </c>
      <c r="E20" s="60">
        <f>E21+E22+E23+E24</f>
        <v>264222</v>
      </c>
      <c r="F20" s="77"/>
    </row>
    <row r="21" spans="1:6" ht="30">
      <c r="A21" s="19">
        <v>760</v>
      </c>
      <c r="B21" s="21" t="s">
        <v>190</v>
      </c>
      <c r="C21" s="38"/>
      <c r="D21" s="61">
        <v>9750.51</v>
      </c>
      <c r="E21" s="61">
        <v>12586</v>
      </c>
      <c r="F21" s="77"/>
    </row>
    <row r="22" spans="1:6" ht="17.25" customHeight="1">
      <c r="A22" s="19">
        <v>764</v>
      </c>
      <c r="B22" s="21" t="s">
        <v>191</v>
      </c>
      <c r="C22" s="38"/>
      <c r="D22" s="61"/>
      <c r="E22" s="61"/>
      <c r="F22" s="77"/>
    </row>
    <row r="23" spans="1:6" ht="15">
      <c r="A23" s="19">
        <v>768</v>
      </c>
      <c r="B23" s="21" t="s">
        <v>192</v>
      </c>
      <c r="C23" s="38"/>
      <c r="D23" s="61"/>
      <c r="E23" s="61"/>
      <c r="F23" s="77"/>
    </row>
    <row r="24" spans="1:6" ht="17.25" customHeight="1">
      <c r="A24" s="19">
        <v>769</v>
      </c>
      <c r="B24" s="21" t="s">
        <v>193</v>
      </c>
      <c r="C24" s="38"/>
      <c r="D24" s="61">
        <f>117982.45+108244.96</f>
        <v>226227.41</v>
      </c>
      <c r="E24" s="61">
        <v>251636</v>
      </c>
      <c r="F24" s="77"/>
    </row>
    <row r="25" spans="1:6" ht="15.75" customHeight="1">
      <c r="A25" s="19"/>
      <c r="B25" s="20" t="s">
        <v>194</v>
      </c>
      <c r="C25" s="38"/>
      <c r="D25" s="60">
        <f>D26+D37+D43</f>
        <v>3689062.16</v>
      </c>
      <c r="E25" s="60">
        <f>E26+E37+E43</f>
        <v>4005722</v>
      </c>
      <c r="F25" s="77"/>
    </row>
    <row r="26" spans="1:6" ht="17.25" customHeight="1">
      <c r="A26" s="19"/>
      <c r="B26" s="20" t="s">
        <v>195</v>
      </c>
      <c r="C26" s="38">
        <v>7</v>
      </c>
      <c r="D26" s="60">
        <f>D27+D28+D29+D30+D31+D32+D33+D34+D35+D36</f>
        <v>2823317.2100000004</v>
      </c>
      <c r="E26" s="60">
        <f>E27+E28+E29+E30+E31+E32+E33+E34+E35+E36</f>
        <v>2967884</v>
      </c>
      <c r="F26" s="77"/>
    </row>
    <row r="27" spans="1:6" ht="15.75" customHeight="1">
      <c r="A27" s="19">
        <v>400</v>
      </c>
      <c r="B27" s="21" t="s">
        <v>196</v>
      </c>
      <c r="C27" s="38"/>
      <c r="D27" s="61">
        <v>2648949.76</v>
      </c>
      <c r="E27" s="61">
        <v>2969101</v>
      </c>
      <c r="F27" s="77"/>
    </row>
    <row r="28" spans="1:6" ht="15.75" customHeight="1">
      <c r="A28" s="19"/>
      <c r="B28" s="21" t="s">
        <v>197</v>
      </c>
      <c r="C28" s="38"/>
      <c r="D28" s="61">
        <v>242324</v>
      </c>
      <c r="E28" s="61">
        <v>241448</v>
      </c>
      <c r="F28" s="77"/>
    </row>
    <row r="29" spans="1:6" ht="30" customHeight="1">
      <c r="A29" s="19">
        <v>402</v>
      </c>
      <c r="B29" s="21" t="s">
        <v>198</v>
      </c>
      <c r="C29" s="38"/>
      <c r="D29" s="61">
        <v>-163281.76</v>
      </c>
      <c r="E29" s="61">
        <v>-163078</v>
      </c>
      <c r="F29" s="77"/>
    </row>
    <row r="30" spans="1:6" ht="27.75" customHeight="1">
      <c r="A30" s="19">
        <v>403</v>
      </c>
      <c r="B30" s="21" t="s">
        <v>199</v>
      </c>
      <c r="C30" s="38"/>
      <c r="D30" s="61">
        <v>25136.58</v>
      </c>
      <c r="E30" s="61">
        <v>34082</v>
      </c>
      <c r="F30" s="77"/>
    </row>
    <row r="31" spans="1:6" ht="28.5" customHeight="1">
      <c r="A31" s="19">
        <v>404</v>
      </c>
      <c r="B31" s="21" t="s">
        <v>200</v>
      </c>
      <c r="C31" s="38"/>
      <c r="D31" s="61">
        <v>-110002.36</v>
      </c>
      <c r="E31" s="61">
        <v>-319205</v>
      </c>
      <c r="F31" s="77"/>
    </row>
    <row r="32" spans="1:6" ht="19.5" customHeight="1">
      <c r="A32" s="19">
        <v>405</v>
      </c>
      <c r="B32" s="21" t="s">
        <v>201</v>
      </c>
      <c r="C32" s="38"/>
      <c r="D32" s="72">
        <v>-312710.57</v>
      </c>
      <c r="E32" s="61">
        <v>-290679</v>
      </c>
      <c r="F32" s="77"/>
    </row>
    <row r="33" spans="1:6" ht="27.75" customHeight="1">
      <c r="A33" s="19">
        <v>406</v>
      </c>
      <c r="B33" s="21" t="s">
        <v>202</v>
      </c>
      <c r="C33" s="38"/>
      <c r="D33" s="72">
        <v>81005.77</v>
      </c>
      <c r="E33" s="72">
        <v>246668</v>
      </c>
      <c r="F33" s="77"/>
    </row>
    <row r="34" spans="1:6" ht="18.75" customHeight="1">
      <c r="A34" s="19">
        <v>407</v>
      </c>
      <c r="B34" s="21" t="s">
        <v>203</v>
      </c>
      <c r="C34" s="38"/>
      <c r="D34" s="72">
        <v>274902.17</v>
      </c>
      <c r="E34" s="61">
        <v>313270</v>
      </c>
      <c r="F34" s="77"/>
    </row>
    <row r="35" spans="1:6" ht="28.5" customHeight="1">
      <c r="A35" s="19">
        <v>408</v>
      </c>
      <c r="B35" s="21" t="s">
        <v>204</v>
      </c>
      <c r="C35" s="38"/>
      <c r="D35" s="61"/>
      <c r="E35" s="61"/>
      <c r="F35" s="77"/>
    </row>
    <row r="36" spans="1:6" ht="15.75" customHeight="1">
      <c r="A36" s="19">
        <v>409</v>
      </c>
      <c r="B36" s="21" t="s">
        <v>205</v>
      </c>
      <c r="C36" s="38"/>
      <c r="D36" s="72">
        <v>136993.62</v>
      </c>
      <c r="E36" s="61">
        <v>-63723</v>
      </c>
      <c r="F36" s="77"/>
    </row>
    <row r="37" spans="1:6" ht="15.75" customHeight="1">
      <c r="A37" s="19"/>
      <c r="B37" s="20" t="s">
        <v>206</v>
      </c>
      <c r="C37" s="38"/>
      <c r="D37" s="60">
        <f>D38+D39+D40+D41+D42</f>
        <v>0</v>
      </c>
      <c r="E37" s="60">
        <f>E38+E39+E40+E41+E42</f>
        <v>0</v>
      </c>
      <c r="F37" s="77"/>
    </row>
    <row r="38" spans="1:6" ht="18.75" customHeight="1">
      <c r="A38" s="19" t="s">
        <v>207</v>
      </c>
      <c r="B38" s="21" t="s">
        <v>208</v>
      </c>
      <c r="C38" s="38"/>
      <c r="D38" s="61"/>
      <c r="E38" s="61"/>
      <c r="F38" s="77"/>
    </row>
    <row r="39" spans="1:6" ht="17.25" customHeight="1">
      <c r="A39" s="19" t="s">
        <v>209</v>
      </c>
      <c r="B39" s="21" t="s">
        <v>210</v>
      </c>
      <c r="C39" s="38"/>
      <c r="D39" s="61"/>
      <c r="E39" s="61"/>
      <c r="F39" s="77"/>
    </row>
    <row r="40" spans="1:6" ht="17.25" customHeight="1">
      <c r="A40" s="19">
        <v>415</v>
      </c>
      <c r="B40" s="21" t="s">
        <v>211</v>
      </c>
      <c r="C40" s="38"/>
      <c r="D40" s="61">
        <v>0</v>
      </c>
      <c r="E40" s="61">
        <v>0</v>
      </c>
      <c r="F40" s="77"/>
    </row>
    <row r="41" spans="1:6" ht="15.75" customHeight="1">
      <c r="A41" s="19">
        <v>416.417</v>
      </c>
      <c r="B41" s="21" t="s">
        <v>212</v>
      </c>
      <c r="C41" s="38"/>
      <c r="D41" s="61"/>
      <c r="E41" s="61"/>
      <c r="F41" s="77"/>
    </row>
    <row r="42" spans="1:6" ht="15.75" customHeight="1">
      <c r="A42" s="19">
        <v>418.419</v>
      </c>
      <c r="B42" s="21" t="s">
        <v>213</v>
      </c>
      <c r="C42" s="38"/>
      <c r="D42" s="72"/>
      <c r="E42" s="61"/>
      <c r="F42" s="77"/>
    </row>
    <row r="43" spans="1:6" ht="18" customHeight="1">
      <c r="A43" s="19"/>
      <c r="B43" s="20" t="s">
        <v>214</v>
      </c>
      <c r="C43" s="38">
        <v>8</v>
      </c>
      <c r="D43" s="60">
        <f>D44+D45+D46+D47+D48+D49+D50+D51+D52</f>
        <v>865744.95</v>
      </c>
      <c r="E43" s="60">
        <f>E44+E45+E46+E47+E48+E49+E50+E51+E52</f>
        <v>1037838</v>
      </c>
      <c r="F43" s="77"/>
    </row>
    <row r="44" spans="1:6" ht="15.75" customHeight="1">
      <c r="A44" s="19">
        <v>420</v>
      </c>
      <c r="B44" s="21" t="s">
        <v>215</v>
      </c>
      <c r="C44" s="38"/>
      <c r="D44" s="79">
        <v>112806.12</v>
      </c>
      <c r="E44" s="79">
        <v>132714</v>
      </c>
      <c r="F44" s="77"/>
    </row>
    <row r="45" spans="1:6" ht="15.75" customHeight="1">
      <c r="A45" s="19">
        <v>421</v>
      </c>
      <c r="B45" s="21" t="s">
        <v>216</v>
      </c>
      <c r="C45" s="38"/>
      <c r="D45" s="79"/>
      <c r="E45" s="79"/>
      <c r="F45" s="77"/>
    </row>
    <row r="46" spans="1:6" ht="15.75" customHeight="1">
      <c r="A46" s="19">
        <v>422</v>
      </c>
      <c r="B46" s="21" t="s">
        <v>217</v>
      </c>
      <c r="C46" s="38"/>
      <c r="D46" s="79">
        <v>151586.68</v>
      </c>
      <c r="E46" s="79">
        <v>190632</v>
      </c>
      <c r="F46" s="77"/>
    </row>
    <row r="47" spans="1:6" ht="18" customHeight="1">
      <c r="A47" s="19">
        <v>423</v>
      </c>
      <c r="B47" s="21" t="s">
        <v>218</v>
      </c>
      <c r="C47" s="38"/>
      <c r="D47" s="79">
        <v>80749.17</v>
      </c>
      <c r="E47" s="79">
        <v>76777</v>
      </c>
      <c r="F47" s="77"/>
    </row>
    <row r="48" spans="1:6" ht="17.25" customHeight="1">
      <c r="A48" s="19">
        <v>424</v>
      </c>
      <c r="B48" s="21" t="s">
        <v>219</v>
      </c>
      <c r="C48" s="38"/>
      <c r="D48" s="79">
        <v>425642.2</v>
      </c>
      <c r="E48" s="79">
        <v>307263</v>
      </c>
      <c r="F48" s="77"/>
    </row>
    <row r="49" spans="1:6" ht="16.5" customHeight="1">
      <c r="A49" s="19">
        <v>429</v>
      </c>
      <c r="B49" s="21" t="s">
        <v>220</v>
      </c>
      <c r="C49" s="38"/>
      <c r="D49" s="79">
        <v>94960.78</v>
      </c>
      <c r="E49" s="79">
        <v>270452</v>
      </c>
      <c r="F49" s="77"/>
    </row>
    <row r="50" spans="1:6" ht="29.25" customHeight="1">
      <c r="A50" s="19">
        <v>460</v>
      </c>
      <c r="B50" s="21" t="s">
        <v>221</v>
      </c>
      <c r="C50" s="38"/>
      <c r="D50" s="79"/>
      <c r="E50" s="79"/>
      <c r="F50" s="77"/>
    </row>
    <row r="51" spans="1:6" ht="18" customHeight="1">
      <c r="A51" s="19">
        <v>463</v>
      </c>
      <c r="B51" s="21" t="s">
        <v>222</v>
      </c>
      <c r="C51" s="38"/>
      <c r="D51" s="61"/>
      <c r="E51" s="61"/>
      <c r="F51" s="77"/>
    </row>
    <row r="52" spans="1:6" ht="15" customHeight="1">
      <c r="A52" s="19">
        <v>462.469</v>
      </c>
      <c r="B52" s="21" t="s">
        <v>223</v>
      </c>
      <c r="C52" s="38"/>
      <c r="D52" s="61"/>
      <c r="E52" s="61">
        <v>60000</v>
      </c>
      <c r="F52" s="77"/>
    </row>
    <row r="53" spans="1:6" ht="15.75" customHeight="1">
      <c r="A53" s="19"/>
      <c r="B53" s="20" t="s">
        <v>224</v>
      </c>
      <c r="C53" s="38"/>
      <c r="D53" s="60">
        <f>D10-D25</f>
        <v>3752358.26</v>
      </c>
      <c r="E53" s="62">
        <f>E10-E25</f>
        <v>3610922</v>
      </c>
      <c r="F53" s="77"/>
    </row>
    <row r="54" spans="1:6" ht="19.5" customHeight="1">
      <c r="A54" s="19"/>
      <c r="B54" s="20" t="s">
        <v>225</v>
      </c>
      <c r="C54" s="38">
        <v>9</v>
      </c>
      <c r="D54" s="60">
        <f>D55+D56+D57+D58+D62+D67+D74+D75</f>
        <v>3451201.7800000003</v>
      </c>
      <c r="E54" s="60">
        <f>E55+E56+E57+E58+E62+E67+E74+E75</f>
        <v>3477935.86</v>
      </c>
      <c r="F54" s="77"/>
    </row>
    <row r="55" spans="1:7" ht="18.75" customHeight="1">
      <c r="A55" s="19"/>
      <c r="B55" s="20" t="s">
        <v>226</v>
      </c>
      <c r="C55" s="38"/>
      <c r="D55" s="61">
        <v>1952869.19</v>
      </c>
      <c r="E55" s="61">
        <v>2000035</v>
      </c>
      <c r="F55" s="77"/>
      <c r="G55" s="63"/>
    </row>
    <row r="56" spans="1:6" ht="16.5" customHeight="1">
      <c r="A56" s="19"/>
      <c r="B56" s="20" t="s">
        <v>227</v>
      </c>
      <c r="C56" s="38"/>
      <c r="D56" s="61">
        <v>10795.53</v>
      </c>
      <c r="E56" s="61">
        <v>-141106</v>
      </c>
      <c r="F56" s="77"/>
    </row>
    <row r="57" spans="1:6" ht="18" customHeight="1">
      <c r="A57" s="19"/>
      <c r="B57" s="20" t="s">
        <v>228</v>
      </c>
      <c r="C57" s="38"/>
      <c r="D57" s="61">
        <v>191111.99</v>
      </c>
      <c r="E57" s="61">
        <v>205455</v>
      </c>
      <c r="F57" s="77"/>
    </row>
    <row r="58" spans="1:6" ht="15">
      <c r="A58" s="18"/>
      <c r="B58" s="20" t="s">
        <v>229</v>
      </c>
      <c r="C58" s="38"/>
      <c r="D58" s="60">
        <f>D59+D60+D61</f>
        <v>698420.51</v>
      </c>
      <c r="E58" s="60">
        <f>E59+E60+E61</f>
        <v>693744.86</v>
      </c>
      <c r="F58" s="77"/>
    </row>
    <row r="59" spans="1:6" ht="18" customHeight="1">
      <c r="A59" s="19"/>
      <c r="B59" s="21" t="s">
        <v>230</v>
      </c>
      <c r="C59" s="38"/>
      <c r="D59" s="61">
        <v>584212.53</v>
      </c>
      <c r="E59" s="61">
        <v>578669</v>
      </c>
      <c r="F59" s="77"/>
    </row>
    <row r="60" spans="1:6" ht="15">
      <c r="A60" s="19"/>
      <c r="B60" s="21" t="s">
        <v>231</v>
      </c>
      <c r="C60" s="38"/>
      <c r="D60" s="61">
        <v>77984.92</v>
      </c>
      <c r="E60" s="61">
        <v>74960.86</v>
      </c>
      <c r="F60" s="77"/>
    </row>
    <row r="61" spans="1:6" ht="15">
      <c r="A61" s="19"/>
      <c r="B61" s="21" t="s">
        <v>232</v>
      </c>
      <c r="C61" s="38"/>
      <c r="D61" s="61">
        <v>36223.06</v>
      </c>
      <c r="E61" s="61">
        <f>40112+3</f>
        <v>40115</v>
      </c>
      <c r="F61" s="77"/>
    </row>
    <row r="62" spans="1:6" ht="15">
      <c r="A62" s="18"/>
      <c r="B62" s="20" t="s">
        <v>233</v>
      </c>
      <c r="C62" s="38"/>
      <c r="D62" s="60">
        <f>D63+D64+D65+D66</f>
        <v>154058.34999999998</v>
      </c>
      <c r="E62" s="60">
        <f>E63+E64+E65+E66</f>
        <v>147128</v>
      </c>
      <c r="F62" s="77"/>
    </row>
    <row r="63" spans="1:6" ht="30">
      <c r="A63" s="19"/>
      <c r="B63" s="21" t="s">
        <v>234</v>
      </c>
      <c r="C63" s="61"/>
      <c r="D63" s="61">
        <v>51310.69</v>
      </c>
      <c r="E63" s="61">
        <v>37493</v>
      </c>
      <c r="F63" s="77"/>
    </row>
    <row r="64" spans="1:6" ht="14.25" customHeight="1">
      <c r="A64" s="19"/>
      <c r="B64" s="21" t="s">
        <v>235</v>
      </c>
      <c r="C64" s="38"/>
      <c r="D64" s="61">
        <v>43197.24</v>
      </c>
      <c r="E64" s="61">
        <v>52922</v>
      </c>
      <c r="F64" s="77"/>
    </row>
    <row r="65" spans="1:6" ht="15.75" customHeight="1">
      <c r="A65" s="19"/>
      <c r="B65" s="21" t="s">
        <v>236</v>
      </c>
      <c r="C65" s="38"/>
      <c r="D65" s="61">
        <v>59550.42</v>
      </c>
      <c r="E65" s="61">
        <v>56713</v>
      </c>
      <c r="F65" s="77"/>
    </row>
    <row r="66" spans="1:6" ht="15">
      <c r="A66" s="19"/>
      <c r="B66" s="21" t="s">
        <v>237</v>
      </c>
      <c r="C66" s="38"/>
      <c r="D66" s="61"/>
      <c r="E66" s="61"/>
      <c r="F66" s="77"/>
    </row>
    <row r="67" spans="1:6" ht="15">
      <c r="A67" s="18"/>
      <c r="B67" s="20" t="s">
        <v>238</v>
      </c>
      <c r="C67" s="38"/>
      <c r="D67" s="60">
        <f>D68+D69+D70+D71+D72+D73</f>
        <v>548591.01</v>
      </c>
      <c r="E67" s="60">
        <f>E68+E69+E70+E71+E72+E73</f>
        <v>622346</v>
      </c>
      <c r="F67" s="77"/>
    </row>
    <row r="68" spans="1:6" ht="44.25" customHeight="1">
      <c r="A68" s="19"/>
      <c r="B68" s="80" t="s">
        <v>239</v>
      </c>
      <c r="C68" s="38"/>
      <c r="D68" s="61">
        <v>79035.51</v>
      </c>
      <c r="E68" s="61">
        <v>118124</v>
      </c>
      <c r="F68" s="77"/>
    </row>
    <row r="69" spans="1:6" ht="15.75" customHeight="1">
      <c r="A69" s="19"/>
      <c r="B69" s="21" t="s">
        <v>240</v>
      </c>
      <c r="C69" s="38"/>
      <c r="D69" s="61">
        <v>14943.34</v>
      </c>
      <c r="E69" s="61">
        <v>12997</v>
      </c>
      <c r="F69" s="77"/>
    </row>
    <row r="70" spans="1:6" ht="15.75" customHeight="1">
      <c r="A70" s="19"/>
      <c r="B70" s="21" t="s">
        <v>241</v>
      </c>
      <c r="C70" s="38"/>
      <c r="D70" s="61">
        <v>32573.62</v>
      </c>
      <c r="E70" s="61">
        <v>35446</v>
      </c>
      <c r="F70" s="77"/>
    </row>
    <row r="71" spans="1:6" ht="15.75" customHeight="1">
      <c r="A71" s="19"/>
      <c r="B71" s="21" t="s">
        <v>242</v>
      </c>
      <c r="C71" s="38"/>
      <c r="D71" s="61">
        <v>60038.93</v>
      </c>
      <c r="E71" s="61">
        <v>63255</v>
      </c>
      <c r="F71" s="77"/>
    </row>
    <row r="72" spans="1:6" ht="15.75" customHeight="1">
      <c r="A72" s="19"/>
      <c r="B72" s="80" t="s">
        <v>243</v>
      </c>
      <c r="C72" s="38"/>
      <c r="D72" s="61">
        <f>219169.79+7447.94</f>
        <v>226617.73</v>
      </c>
      <c r="E72" s="61">
        <v>258870</v>
      </c>
      <c r="F72" s="77"/>
    </row>
    <row r="73" spans="1:6" ht="15.75" customHeight="1">
      <c r="A73" s="19"/>
      <c r="B73" s="80" t="s">
        <v>244</v>
      </c>
      <c r="C73" s="38"/>
      <c r="D73" s="61">
        <v>135381.88</v>
      </c>
      <c r="E73" s="61">
        <v>133654</v>
      </c>
      <c r="F73" s="77"/>
    </row>
    <row r="74" spans="1:6" ht="15.75" customHeight="1">
      <c r="A74" s="19"/>
      <c r="B74" s="20" t="s">
        <v>245</v>
      </c>
      <c r="C74" s="38"/>
      <c r="D74" s="61">
        <v>77845.6</v>
      </c>
      <c r="E74" s="61">
        <v>108032</v>
      </c>
      <c r="F74" s="77"/>
    </row>
    <row r="75" spans="1:6" ht="15.75" customHeight="1">
      <c r="A75" s="19">
        <v>706</v>
      </c>
      <c r="B75" s="20" t="s">
        <v>246</v>
      </c>
      <c r="C75" s="38"/>
      <c r="D75" s="61">
        <v>-182490.4</v>
      </c>
      <c r="E75" s="61">
        <v>-157699</v>
      </c>
      <c r="F75" s="77"/>
    </row>
    <row r="76" spans="1:6" ht="15.75" customHeight="1">
      <c r="A76" s="19"/>
      <c r="B76" s="20" t="s">
        <v>247</v>
      </c>
      <c r="C76" s="38"/>
      <c r="D76" s="60">
        <f>D53-D54</f>
        <v>301156.4799999995</v>
      </c>
      <c r="E76" s="60">
        <f>E53-E54</f>
        <v>132986.14000000013</v>
      </c>
      <c r="F76" s="77"/>
    </row>
    <row r="77" spans="1:6" ht="15.75" customHeight="1">
      <c r="A77" s="19"/>
      <c r="B77" s="20" t="s">
        <v>248</v>
      </c>
      <c r="C77" s="38"/>
      <c r="D77" s="62">
        <f>D92+D109</f>
        <v>697556.55</v>
      </c>
      <c r="E77" s="62">
        <f>E92+E109</f>
        <v>665932</v>
      </c>
      <c r="F77" s="77"/>
    </row>
    <row r="78" spans="1:6" ht="31.5" customHeight="1">
      <c r="A78" s="19"/>
      <c r="B78" s="20" t="s">
        <v>249</v>
      </c>
      <c r="C78" s="38"/>
      <c r="D78" s="62">
        <f>D79+D80+D81+D82+D83+D84</f>
        <v>741889.24</v>
      </c>
      <c r="E78" s="60">
        <f>SUM(E79:E84)</f>
        <v>744862</v>
      </c>
      <c r="F78" s="77"/>
    </row>
    <row r="79" spans="1:6" ht="15.75" customHeight="1">
      <c r="A79" s="19">
        <v>770</v>
      </c>
      <c r="B79" s="21" t="s">
        <v>250</v>
      </c>
      <c r="C79" s="38"/>
      <c r="D79" s="61">
        <v>734255.62</v>
      </c>
      <c r="E79" s="72">
        <v>740300</v>
      </c>
      <c r="F79" s="77"/>
    </row>
    <row r="80" spans="1:6" ht="29.25" customHeight="1">
      <c r="A80" s="19">
        <v>771</v>
      </c>
      <c r="B80" s="21" t="s">
        <v>251</v>
      </c>
      <c r="C80" s="38"/>
      <c r="D80" s="61">
        <v>589.02</v>
      </c>
      <c r="E80" s="72"/>
      <c r="F80" s="77"/>
    </row>
    <row r="81" spans="1:6" ht="16.5" customHeight="1">
      <c r="A81" s="19">
        <v>772</v>
      </c>
      <c r="B81" s="21" t="s">
        <v>252</v>
      </c>
      <c r="C81" s="38"/>
      <c r="D81" s="61">
        <v>628.25</v>
      </c>
      <c r="E81" s="72">
        <v>3625</v>
      </c>
      <c r="F81" s="77"/>
    </row>
    <row r="82" spans="1:6" ht="15" customHeight="1">
      <c r="A82" s="19">
        <v>774</v>
      </c>
      <c r="B82" s="21" t="s">
        <v>253</v>
      </c>
      <c r="C82" s="38"/>
      <c r="D82" s="61"/>
      <c r="E82" s="61"/>
      <c r="F82" s="77"/>
    </row>
    <row r="83" spans="1:6" ht="15.75" customHeight="1">
      <c r="A83" s="19">
        <v>775</v>
      </c>
      <c r="B83" s="21" t="s">
        <v>254</v>
      </c>
      <c r="C83" s="38"/>
      <c r="D83" s="61"/>
      <c r="F83" s="77"/>
    </row>
    <row r="84" spans="1:6" ht="46.5" customHeight="1">
      <c r="A84" s="22" t="s">
        <v>255</v>
      </c>
      <c r="B84" s="21" t="s">
        <v>256</v>
      </c>
      <c r="C84" s="38"/>
      <c r="D84" s="61">
        <f>1250+5166.35</f>
        <v>6416.35</v>
      </c>
      <c r="E84">
        <v>937</v>
      </c>
      <c r="F84" s="77"/>
    </row>
    <row r="85" spans="1:8" ht="27.75" customHeight="1">
      <c r="A85" s="19"/>
      <c r="B85" s="20" t="s">
        <v>257</v>
      </c>
      <c r="C85" s="38"/>
      <c r="D85" s="62">
        <f>D86+D87+D88+D89+D90+D91</f>
        <v>105178.6</v>
      </c>
      <c r="E85" s="60">
        <f>E86+E87+E88+E89+E90+E91</f>
        <v>133684</v>
      </c>
      <c r="F85" s="77"/>
      <c r="H85" s="63"/>
    </row>
    <row r="86" spans="1:6" ht="17.25" customHeight="1">
      <c r="A86" s="19">
        <v>730</v>
      </c>
      <c r="B86" s="21" t="s">
        <v>258</v>
      </c>
      <c r="C86" s="38"/>
      <c r="D86" s="61">
        <v>102277</v>
      </c>
      <c r="E86" s="61">
        <v>101583</v>
      </c>
      <c r="F86" s="77"/>
    </row>
    <row r="87" spans="1:6" ht="18" customHeight="1">
      <c r="A87" s="19">
        <v>732</v>
      </c>
      <c r="B87" s="21" t="s">
        <v>259</v>
      </c>
      <c r="C87" s="38"/>
      <c r="D87" s="61"/>
      <c r="E87" s="61"/>
      <c r="F87" s="77"/>
    </row>
    <row r="88" spans="1:6" ht="18.75" customHeight="1">
      <c r="A88" s="19">
        <v>734</v>
      </c>
      <c r="B88" s="21" t="s">
        <v>260</v>
      </c>
      <c r="C88" s="38"/>
      <c r="D88" s="61">
        <v>0</v>
      </c>
      <c r="E88" s="61">
        <v>1202</v>
      </c>
      <c r="F88" s="77"/>
    </row>
    <row r="89" spans="1:6" ht="15.75" customHeight="1">
      <c r="A89" s="19">
        <v>735</v>
      </c>
      <c r="B89" s="21" t="s">
        <v>261</v>
      </c>
      <c r="C89" s="38"/>
      <c r="D89" s="61"/>
      <c r="E89" s="61"/>
      <c r="F89" s="77"/>
    </row>
    <row r="90" spans="1:6" ht="36" customHeight="1">
      <c r="A90" s="22" t="s">
        <v>262</v>
      </c>
      <c r="B90" s="21" t="s">
        <v>263</v>
      </c>
      <c r="C90" s="38"/>
      <c r="D90" s="61">
        <v>0</v>
      </c>
      <c r="E90" s="61">
        <v>30224</v>
      </c>
      <c r="F90" s="77"/>
    </row>
    <row r="91" spans="1:6" ht="43.5" customHeight="1">
      <c r="A91" s="22" t="s">
        <v>264</v>
      </c>
      <c r="B91" s="21" t="s">
        <v>265</v>
      </c>
      <c r="C91" s="38"/>
      <c r="D91" s="61">
        <v>2901.6</v>
      </c>
      <c r="E91" s="61">
        <v>675</v>
      </c>
      <c r="F91" s="77"/>
    </row>
    <row r="92" spans="1:6" ht="33.75" customHeight="1">
      <c r="A92" s="19"/>
      <c r="B92" s="20" t="s">
        <v>266</v>
      </c>
      <c r="C92" s="38">
        <v>10</v>
      </c>
      <c r="D92" s="60">
        <f>D78-D85</f>
        <v>636710.64</v>
      </c>
      <c r="E92" s="60">
        <f>E78-E85</f>
        <v>611178</v>
      </c>
      <c r="F92" s="77"/>
    </row>
    <row r="93" spans="1:6" ht="32.25" customHeight="1">
      <c r="A93" s="19"/>
      <c r="B93" s="70" t="s">
        <v>267</v>
      </c>
      <c r="C93" s="38"/>
      <c r="D93" s="62">
        <f>D94+D95+D96+D97+D98+D99+D100</f>
        <v>60845.91</v>
      </c>
      <c r="E93" s="60">
        <f>E94+E95+E96+E97+E98+E99+E100</f>
        <v>54754</v>
      </c>
      <c r="F93" s="77"/>
    </row>
    <row r="94" spans="1:6" ht="17.25" customHeight="1">
      <c r="A94" s="19">
        <v>770</v>
      </c>
      <c r="B94" s="21" t="s">
        <v>268</v>
      </c>
      <c r="C94" s="38"/>
      <c r="D94" s="61"/>
      <c r="E94" s="61"/>
      <c r="F94" s="77"/>
    </row>
    <row r="95" spans="1:6" ht="15.75" customHeight="1">
      <c r="A95" s="19">
        <v>772</v>
      </c>
      <c r="B95" s="21" t="s">
        <v>269</v>
      </c>
      <c r="C95" s="38"/>
      <c r="D95" s="61"/>
      <c r="E95" s="61"/>
      <c r="F95" s="77"/>
    </row>
    <row r="96" spans="1:6" ht="15.75" customHeight="1">
      <c r="A96" s="23">
        <v>771774</v>
      </c>
      <c r="B96" s="21" t="s">
        <v>270</v>
      </c>
      <c r="C96" s="38"/>
      <c r="D96" s="61"/>
      <c r="E96" s="61"/>
      <c r="F96" s="77"/>
    </row>
    <row r="97" spans="1:6" ht="14.25" customHeight="1">
      <c r="A97" s="19">
        <v>773</v>
      </c>
      <c r="B97" s="21" t="s">
        <v>271</v>
      </c>
      <c r="C97" s="38"/>
      <c r="D97" s="61"/>
      <c r="E97" s="61"/>
      <c r="F97" s="77"/>
    </row>
    <row r="98" spans="1:6" ht="40.5" customHeight="1">
      <c r="A98" s="22" t="s">
        <v>272</v>
      </c>
      <c r="B98" s="21" t="s">
        <v>273</v>
      </c>
      <c r="C98" s="38"/>
      <c r="D98" s="61"/>
      <c r="E98" s="61"/>
      <c r="F98" s="77"/>
    </row>
    <row r="99" spans="1:6" ht="15" customHeight="1">
      <c r="A99" s="19" t="s">
        <v>274</v>
      </c>
      <c r="B99" s="21" t="s">
        <v>275</v>
      </c>
      <c r="C99" s="38"/>
      <c r="D99" s="61"/>
      <c r="E99" s="61"/>
      <c r="F99" s="77"/>
    </row>
    <row r="100" spans="1:6" ht="15" customHeight="1">
      <c r="A100" s="22" t="s">
        <v>276</v>
      </c>
      <c r="B100" s="21" t="s">
        <v>277</v>
      </c>
      <c r="C100" s="38"/>
      <c r="D100" s="61">
        <f>50146.79+10699.12</f>
        <v>60845.91</v>
      </c>
      <c r="E100" s="61">
        <v>54754</v>
      </c>
      <c r="F100" s="77"/>
    </row>
    <row r="101" spans="1:6" ht="37.5" customHeight="1">
      <c r="A101" s="19"/>
      <c r="B101" s="70" t="s">
        <v>278</v>
      </c>
      <c r="C101" s="38"/>
      <c r="D101" s="62">
        <f>D102+D103+D104+D105+D106+D107+D108</f>
        <v>0</v>
      </c>
      <c r="E101" s="60">
        <f>E102+E103+E104+E105+E106+E107+E108</f>
        <v>0</v>
      </c>
      <c r="F101" s="77"/>
    </row>
    <row r="102" spans="1:6" ht="18" customHeight="1">
      <c r="A102" s="19">
        <v>730</v>
      </c>
      <c r="B102" s="21" t="s">
        <v>279</v>
      </c>
      <c r="C102" s="38"/>
      <c r="D102" s="61"/>
      <c r="E102" s="61"/>
      <c r="F102" s="77"/>
    </row>
    <row r="103" spans="1:6" ht="17.25" customHeight="1">
      <c r="A103" s="19">
        <v>732</v>
      </c>
      <c r="B103" s="21" t="s">
        <v>280</v>
      </c>
      <c r="C103" s="38"/>
      <c r="D103" s="61"/>
      <c r="E103" s="61"/>
      <c r="F103" s="77"/>
    </row>
    <row r="104" spans="1:6" ht="15.75" customHeight="1">
      <c r="A104" s="19">
        <v>734</v>
      </c>
      <c r="B104" s="21" t="s">
        <v>281</v>
      </c>
      <c r="C104" s="38"/>
      <c r="D104" s="61"/>
      <c r="E104" s="61"/>
      <c r="F104" s="77"/>
    </row>
    <row r="105" spans="1:6" ht="15.75" customHeight="1">
      <c r="A105" s="22" t="s">
        <v>282</v>
      </c>
      <c r="B105" s="21" t="s">
        <v>283</v>
      </c>
      <c r="C105" s="38"/>
      <c r="D105" s="61"/>
      <c r="E105" s="61"/>
      <c r="F105" s="77"/>
    </row>
    <row r="106" spans="1:6" ht="31.5" customHeight="1">
      <c r="A106" s="22" t="s">
        <v>284</v>
      </c>
      <c r="B106" s="21" t="s">
        <v>285</v>
      </c>
      <c r="C106" s="38"/>
      <c r="D106" s="61"/>
      <c r="E106" s="61"/>
      <c r="F106" s="77"/>
    </row>
    <row r="107" spans="1:6" ht="25.5" customHeight="1">
      <c r="A107" s="23">
        <v>745746747</v>
      </c>
      <c r="B107" s="21" t="s">
        <v>286</v>
      </c>
      <c r="C107" s="38"/>
      <c r="D107" s="61"/>
      <c r="E107" s="61"/>
      <c r="F107" s="77"/>
    </row>
    <row r="108" spans="1:6" ht="15.75" customHeight="1">
      <c r="A108" s="23">
        <v>748749</v>
      </c>
      <c r="B108" s="21" t="s">
        <v>287</v>
      </c>
      <c r="C108" s="38"/>
      <c r="D108" s="61"/>
      <c r="E108" s="61"/>
      <c r="F108" s="77"/>
    </row>
    <row r="109" spans="1:6" ht="36" customHeight="1">
      <c r="A109" s="19"/>
      <c r="B109" s="20" t="s">
        <v>288</v>
      </c>
      <c r="C109" s="38">
        <v>11</v>
      </c>
      <c r="D109" s="60">
        <f>D93-D101</f>
        <v>60845.91</v>
      </c>
      <c r="E109" s="60">
        <f>E93-E101</f>
        <v>54754</v>
      </c>
      <c r="F109" s="77"/>
    </row>
    <row r="110" spans="1:6" ht="32.25" customHeight="1">
      <c r="A110" s="19"/>
      <c r="B110" s="20" t="s">
        <v>289</v>
      </c>
      <c r="C110" s="38"/>
      <c r="D110" s="60">
        <f>D76+D77</f>
        <v>998713.0299999996</v>
      </c>
      <c r="E110" s="60">
        <f>E76+E77</f>
        <v>798918.1400000001</v>
      </c>
      <c r="F110" s="77"/>
    </row>
    <row r="111" spans="1:6" ht="15.75" customHeight="1">
      <c r="A111" s="19"/>
      <c r="B111" s="20" t="s">
        <v>290</v>
      </c>
      <c r="C111" s="38">
        <v>12</v>
      </c>
      <c r="D111" s="60">
        <f>D112+D113</f>
        <v>0</v>
      </c>
      <c r="E111" s="60">
        <f>E112+E113</f>
        <v>0</v>
      </c>
      <c r="F111" s="77"/>
    </row>
    <row r="112" spans="1:6" ht="15.75" customHeight="1">
      <c r="A112" s="19">
        <v>820</v>
      </c>
      <c r="B112" s="21" t="s">
        <v>291</v>
      </c>
      <c r="C112" s="38"/>
      <c r="D112" s="61"/>
      <c r="E112" s="61"/>
      <c r="F112" s="77"/>
    </row>
    <row r="113" spans="1:6" ht="15.75" customHeight="1">
      <c r="A113" s="19">
        <v>823</v>
      </c>
      <c r="B113" s="21" t="s">
        <v>292</v>
      </c>
      <c r="C113" s="38"/>
      <c r="D113" s="61"/>
      <c r="E113" s="61"/>
      <c r="F113" s="77"/>
    </row>
    <row r="114" spans="1:6" ht="21.75" customHeight="1">
      <c r="A114" s="19"/>
      <c r="B114" s="20" t="s">
        <v>293</v>
      </c>
      <c r="C114" s="61"/>
      <c r="D114" s="60">
        <f>D110-D111</f>
        <v>998713.0299999996</v>
      </c>
      <c r="E114" s="60">
        <f>E110-E111</f>
        <v>798918.1400000001</v>
      </c>
      <c r="F114" s="77"/>
    </row>
    <row r="115" spans="1:6" ht="19.5" customHeight="1">
      <c r="A115" s="19"/>
      <c r="B115" s="20" t="s">
        <v>294</v>
      </c>
      <c r="C115" s="38"/>
      <c r="D115" s="61"/>
      <c r="E115" s="61"/>
      <c r="F115" s="77"/>
    </row>
    <row r="116" spans="1:6" ht="42" customHeight="1">
      <c r="A116" s="22" t="s">
        <v>295</v>
      </c>
      <c r="B116" s="21" t="s">
        <v>296</v>
      </c>
      <c r="C116" s="38"/>
      <c r="D116" s="61"/>
      <c r="E116" s="61"/>
      <c r="F116" s="77"/>
    </row>
    <row r="117" spans="1:6" ht="20.25" customHeight="1">
      <c r="A117" s="19"/>
      <c r="B117" s="20" t="s">
        <v>297</v>
      </c>
      <c r="C117" s="61"/>
      <c r="D117" s="71"/>
      <c r="E117" s="71"/>
      <c r="F117" s="77"/>
    </row>
    <row r="118" spans="1:6" ht="15">
      <c r="A118" s="4"/>
      <c r="B118" s="6"/>
      <c r="C118" s="7"/>
      <c r="D118" s="7"/>
      <c r="E118" s="7"/>
      <c r="F118" s="77"/>
    </row>
    <row r="119" spans="1:6" s="39" customFormat="1" ht="15">
      <c r="A119" s="55" t="s">
        <v>349</v>
      </c>
      <c r="B119" s="43"/>
      <c r="C119" s="99"/>
      <c r="D119" s="99"/>
      <c r="E119" s="78"/>
      <c r="F119" s="77"/>
    </row>
    <row r="120" spans="1:6" ht="15">
      <c r="A120" s="55" t="s">
        <v>350</v>
      </c>
      <c r="B120" s="42"/>
      <c r="E120" s="63"/>
      <c r="F120" s="77"/>
    </row>
    <row r="121" spans="1:6" ht="15">
      <c r="A121" s="42"/>
      <c r="B121" s="42"/>
      <c r="C121" s="5"/>
      <c r="F121" s="77"/>
    </row>
    <row r="122" spans="1:6" ht="15">
      <c r="A122" s="39" t="s">
        <v>355</v>
      </c>
      <c r="B122" s="39"/>
      <c r="F122" s="77"/>
    </row>
    <row r="123" spans="1:6" ht="30">
      <c r="A123" s="44" t="s">
        <v>361</v>
      </c>
      <c r="B123" s="45"/>
      <c r="C123" s="2"/>
      <c r="F123" s="77"/>
    </row>
  </sheetData>
  <sheetProtection/>
  <mergeCells count="7">
    <mergeCell ref="D7:E7"/>
    <mergeCell ref="C119:D119"/>
    <mergeCell ref="A5:E5"/>
    <mergeCell ref="A6:E6"/>
    <mergeCell ref="A7:A8"/>
    <mergeCell ref="B7:B8"/>
    <mergeCell ref="C7:C8"/>
  </mergeCells>
  <printOptions/>
  <pageMargins left="0.2755905511811024" right="0.17" top="0.2362204724409449" bottom="0.1968503937007874" header="0.31496062992125984" footer="0.1968503937007874"/>
  <pageSetup fitToHeight="2" horizontalDpi="600" verticalDpi="600" orientation="portrait" paperSize="9" scale="69" r:id="rId3"/>
  <rowBreaks count="1" manualBreakCount="1">
    <brk id="57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view="pageBreakPreview" zoomScale="130" zoomScaleSheetLayoutView="130" workbookViewId="0" topLeftCell="C44">
      <selection activeCell="A1" sqref="A1:E65"/>
    </sheetView>
  </sheetViews>
  <sheetFormatPr defaultColWidth="9.140625" defaultRowHeight="15"/>
  <cols>
    <col min="1" max="1" width="11.00390625" style="0" customWidth="1"/>
    <col min="2" max="2" width="51.5742187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9" t="s">
        <v>351</v>
      </c>
      <c r="B1" s="39"/>
      <c r="C1" s="39"/>
      <c r="D1" s="39"/>
      <c r="E1" s="39"/>
    </row>
    <row r="2" spans="1:5" ht="15">
      <c r="A2" s="39" t="s">
        <v>352</v>
      </c>
      <c r="B2" s="39"/>
      <c r="C2" s="39"/>
      <c r="D2" s="39"/>
      <c r="E2" s="39"/>
    </row>
    <row r="3" spans="1:5" ht="15">
      <c r="A3" s="39" t="s">
        <v>353</v>
      </c>
      <c r="B3" s="39"/>
      <c r="C3" s="39"/>
      <c r="D3" s="39"/>
      <c r="E3" s="39"/>
    </row>
    <row r="4" spans="1:5" ht="15">
      <c r="A4" s="39" t="s">
        <v>354</v>
      </c>
      <c r="B4" s="39"/>
      <c r="C4" s="39"/>
      <c r="D4" s="39"/>
      <c r="E4" s="39"/>
    </row>
    <row r="5" spans="1:5" ht="15">
      <c r="A5" s="105" t="s">
        <v>341</v>
      </c>
      <c r="B5" s="105"/>
      <c r="C5" s="105"/>
      <c r="D5" s="105"/>
      <c r="E5" s="105"/>
    </row>
    <row r="6" spans="1:5" ht="15">
      <c r="A6" s="106" t="s">
        <v>360</v>
      </c>
      <c r="B6" s="106"/>
      <c r="C6" s="106"/>
      <c r="D6" s="106"/>
      <c r="E6" s="106"/>
    </row>
    <row r="7" spans="1:5" ht="15">
      <c r="A7" s="102"/>
      <c r="B7" s="102" t="s">
        <v>0</v>
      </c>
      <c r="C7" s="103" t="s">
        <v>1</v>
      </c>
      <c r="D7" s="104" t="s">
        <v>2</v>
      </c>
      <c r="E7" s="104"/>
    </row>
    <row r="8" spans="1:5" ht="15">
      <c r="A8" s="102"/>
      <c r="B8" s="102"/>
      <c r="C8" s="103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6"/>
      <c r="D10" s="65">
        <f>D25</f>
        <v>530976</v>
      </c>
      <c r="E10" s="65">
        <f>E25</f>
        <v>-6614</v>
      </c>
    </row>
    <row r="11" spans="1:5" ht="15">
      <c r="A11" s="28">
        <v>1</v>
      </c>
      <c r="B11" s="29" t="s">
        <v>7</v>
      </c>
      <c r="C11" s="47"/>
      <c r="D11" s="66">
        <f>D12+D13+D14+D15</f>
        <v>11107005</v>
      </c>
      <c r="E11" s="66">
        <f>E12+E13+E14+E15</f>
        <v>14297149</v>
      </c>
    </row>
    <row r="12" spans="1:5" ht="17.25" customHeight="1">
      <c r="A12" s="31"/>
      <c r="B12" s="32" t="s">
        <v>8</v>
      </c>
      <c r="C12" s="47"/>
      <c r="D12" s="67">
        <v>8014806</v>
      </c>
      <c r="E12" s="67">
        <v>10614220</v>
      </c>
    </row>
    <row r="13" spans="1:5" ht="15">
      <c r="A13" s="31"/>
      <c r="B13" s="30" t="s">
        <v>9</v>
      </c>
      <c r="C13" s="47"/>
      <c r="D13" s="67">
        <v>55637</v>
      </c>
      <c r="E13" s="67">
        <v>70483</v>
      </c>
    </row>
    <row r="14" spans="1:5" ht="15">
      <c r="A14" s="31"/>
      <c r="B14" s="30" t="s">
        <v>10</v>
      </c>
      <c r="C14" s="47"/>
      <c r="D14" s="67">
        <v>3036562</v>
      </c>
      <c r="E14" s="67">
        <v>3612446</v>
      </c>
    </row>
    <row r="15" spans="1:5" ht="15">
      <c r="A15" s="31"/>
      <c r="B15" s="30" t="s">
        <v>11</v>
      </c>
      <c r="C15" s="47"/>
      <c r="D15" s="67"/>
      <c r="E15" s="67"/>
    </row>
    <row r="16" spans="1:5" ht="15">
      <c r="A16" s="28">
        <v>2</v>
      </c>
      <c r="B16" s="29" t="s">
        <v>12</v>
      </c>
      <c r="C16" s="47"/>
      <c r="D16" s="68">
        <f>D17+D18+D19+D20+D21+D22+D23+D24</f>
        <v>10576029</v>
      </c>
      <c r="E16" s="68">
        <f>E17+E18+E19+E20+E21+E22+E23+E24</f>
        <v>14303763</v>
      </c>
    </row>
    <row r="17" spans="1:5" ht="26.25">
      <c r="A17" s="19"/>
      <c r="B17" s="32" t="s">
        <v>13</v>
      </c>
      <c r="C17" s="47"/>
      <c r="D17" s="67">
        <v>2672763</v>
      </c>
      <c r="E17" s="67">
        <v>4319881</v>
      </c>
    </row>
    <row r="18" spans="1:5" ht="26.25">
      <c r="A18" s="19"/>
      <c r="B18" s="32" t="s">
        <v>14</v>
      </c>
      <c r="C18" s="47"/>
      <c r="D18" s="67">
        <v>723486</v>
      </c>
      <c r="E18" s="67">
        <v>783113</v>
      </c>
    </row>
    <row r="19" spans="1:5" ht="26.25">
      <c r="A19" s="19"/>
      <c r="B19" s="32" t="s">
        <v>15</v>
      </c>
      <c r="C19" s="47"/>
      <c r="D19" s="67">
        <v>1538753</v>
      </c>
      <c r="E19" s="67">
        <v>2221252</v>
      </c>
    </row>
    <row r="20" spans="1:5" ht="15">
      <c r="A20" s="19"/>
      <c r="B20" s="32" t="s">
        <v>16</v>
      </c>
      <c r="C20" s="47"/>
      <c r="D20" s="67">
        <v>370717</v>
      </c>
      <c r="E20" s="67">
        <v>472579</v>
      </c>
    </row>
    <row r="21" spans="1:5" ht="15">
      <c r="A21" s="19"/>
      <c r="B21" s="32" t="s">
        <v>17</v>
      </c>
      <c r="C21" s="47"/>
      <c r="D21" s="67">
        <v>103640</v>
      </c>
      <c r="E21" s="67">
        <v>132252</v>
      </c>
    </row>
    <row r="22" spans="1:5" ht="15">
      <c r="A22" s="19"/>
      <c r="B22" s="32" t="s">
        <v>18</v>
      </c>
      <c r="C22" s="47"/>
      <c r="D22" s="67">
        <v>358096</v>
      </c>
      <c r="E22" s="67">
        <v>566510</v>
      </c>
    </row>
    <row r="23" spans="1:5" ht="15">
      <c r="A23" s="19"/>
      <c r="B23" s="32" t="s">
        <v>19</v>
      </c>
      <c r="C23" s="47"/>
      <c r="D23" s="67">
        <v>4808574</v>
      </c>
      <c r="E23" s="67">
        <v>5808176</v>
      </c>
    </row>
    <row r="24" spans="1:5" ht="15">
      <c r="A24" s="19"/>
      <c r="B24" s="32" t="s">
        <v>20</v>
      </c>
      <c r="C24" s="47"/>
      <c r="D24" s="67"/>
      <c r="E24" s="67"/>
    </row>
    <row r="25" spans="1:5" ht="15">
      <c r="A25" s="28">
        <v>3</v>
      </c>
      <c r="B25" s="29" t="s">
        <v>21</v>
      </c>
      <c r="C25" s="47"/>
      <c r="D25" s="84">
        <f>D11-D16</f>
        <v>530976</v>
      </c>
      <c r="E25" s="68">
        <f>E11-E16</f>
        <v>-6614</v>
      </c>
    </row>
    <row r="26" spans="1:5" ht="15">
      <c r="A26" s="17" t="s">
        <v>22</v>
      </c>
      <c r="B26" s="27" t="s">
        <v>23</v>
      </c>
      <c r="C26" s="47"/>
      <c r="D26" s="68">
        <f>D27-D33</f>
        <v>1178788</v>
      </c>
      <c r="E26" s="68">
        <f>E42</f>
        <v>1592106</v>
      </c>
    </row>
    <row r="27" spans="1:5" ht="15">
      <c r="A27" s="28">
        <v>1</v>
      </c>
      <c r="B27" s="29" t="s">
        <v>24</v>
      </c>
      <c r="C27" s="47"/>
      <c r="D27" s="68">
        <f>D28+D29+D30+D31+D32</f>
        <v>5292700</v>
      </c>
      <c r="E27" s="68">
        <f>E28+E29+E30+E31+E32</f>
        <v>8348501</v>
      </c>
    </row>
    <row r="28" spans="1:5" ht="15">
      <c r="A28" s="31"/>
      <c r="B28" s="30" t="s">
        <v>25</v>
      </c>
      <c r="C28" s="47"/>
      <c r="D28" s="67"/>
      <c r="E28" s="67">
        <v>14067</v>
      </c>
    </row>
    <row r="29" spans="1:5" ht="15">
      <c r="A29" s="31"/>
      <c r="B29" s="30" t="s">
        <v>26</v>
      </c>
      <c r="C29" s="47"/>
      <c r="D29" s="67">
        <v>868114</v>
      </c>
      <c r="E29" s="67">
        <v>0</v>
      </c>
    </row>
    <row r="30" spans="1:5" ht="15">
      <c r="A30" s="31"/>
      <c r="B30" s="30" t="s">
        <v>27</v>
      </c>
      <c r="C30" s="47"/>
      <c r="D30" s="67"/>
      <c r="E30" s="67">
        <v>50786</v>
      </c>
    </row>
    <row r="31" spans="1:5" ht="15">
      <c r="A31" s="31"/>
      <c r="B31" s="32" t="s">
        <v>28</v>
      </c>
      <c r="C31" s="47"/>
      <c r="D31" s="67"/>
      <c r="E31" s="67">
        <v>4244</v>
      </c>
    </row>
    <row r="32" spans="1:5" ht="15">
      <c r="A32" s="31"/>
      <c r="B32" s="32" t="s">
        <v>29</v>
      </c>
      <c r="C32" s="47"/>
      <c r="D32" s="67">
        <v>4424586</v>
      </c>
      <c r="E32" s="67">
        <f>7306118+973286</f>
        <v>8279404</v>
      </c>
    </row>
    <row r="33" spans="1:5" ht="15">
      <c r="A33" s="28">
        <v>2</v>
      </c>
      <c r="B33" s="29" t="s">
        <v>30</v>
      </c>
      <c r="C33" s="47"/>
      <c r="D33" s="68">
        <f>D34+D35+D36+D37+D38+D39+D40+D41</f>
        <v>4113912</v>
      </c>
      <c r="E33" s="68">
        <f>E34+E35+E36+E37+E38+E39+E40+E41</f>
        <v>6756395</v>
      </c>
    </row>
    <row r="34" spans="1:5" ht="26.25">
      <c r="A34" s="31"/>
      <c r="B34" s="32" t="s">
        <v>31</v>
      </c>
      <c r="C34" s="47"/>
      <c r="D34" s="67">
        <v>2224621</v>
      </c>
      <c r="E34" s="67">
        <v>1008494</v>
      </c>
    </row>
    <row r="35" spans="1:5" ht="26.25">
      <c r="A35" s="31"/>
      <c r="B35" s="32" t="s">
        <v>32</v>
      </c>
      <c r="C35" s="47"/>
      <c r="D35" s="67"/>
      <c r="E35" s="67"/>
    </row>
    <row r="36" spans="1:5" ht="39">
      <c r="A36" s="31"/>
      <c r="B36" s="32" t="s">
        <v>33</v>
      </c>
      <c r="C36" s="47"/>
      <c r="D36" s="67"/>
      <c r="E36" s="67"/>
    </row>
    <row r="37" spans="1:5" ht="39">
      <c r="A37" s="31"/>
      <c r="B37" s="32" t="s">
        <v>34</v>
      </c>
      <c r="C37" s="47"/>
      <c r="D37" s="67"/>
      <c r="E37" s="67"/>
    </row>
    <row r="38" spans="1:5" ht="26.25">
      <c r="A38" s="31"/>
      <c r="B38" s="32" t="s">
        <v>35</v>
      </c>
      <c r="C38" s="47"/>
      <c r="D38" s="67"/>
      <c r="E38" s="67"/>
    </row>
    <row r="39" spans="1:5" ht="26.25">
      <c r="A39" s="31"/>
      <c r="B39" s="32" t="s">
        <v>36</v>
      </c>
      <c r="C39" s="47"/>
      <c r="D39" s="67">
        <v>1760000</v>
      </c>
      <c r="E39" s="67">
        <v>5581979</v>
      </c>
    </row>
    <row r="40" spans="1:5" ht="30" customHeight="1">
      <c r="A40" s="31"/>
      <c r="B40" s="32" t="s">
        <v>37</v>
      </c>
      <c r="C40" s="47"/>
      <c r="D40" s="67">
        <v>104924</v>
      </c>
      <c r="E40" s="67">
        <v>125922</v>
      </c>
    </row>
    <row r="41" spans="1:5" ht="15">
      <c r="A41" s="31"/>
      <c r="B41" s="32" t="s">
        <v>38</v>
      </c>
      <c r="C41" s="47"/>
      <c r="D41" s="67">
        <v>24367</v>
      </c>
      <c r="E41" s="67">
        <v>40000</v>
      </c>
    </row>
    <row r="42" spans="1:5" ht="15">
      <c r="A42" s="28">
        <v>3</v>
      </c>
      <c r="B42" s="29" t="s">
        <v>39</v>
      </c>
      <c r="C42" s="47"/>
      <c r="D42" s="68">
        <f>D27-D33</f>
        <v>1178788</v>
      </c>
      <c r="E42" s="68">
        <f>E27-E33</f>
        <v>1592106</v>
      </c>
    </row>
    <row r="43" spans="1:5" ht="15">
      <c r="A43" s="17" t="s">
        <v>40</v>
      </c>
      <c r="B43" s="27" t="s">
        <v>41</v>
      </c>
      <c r="C43" s="47"/>
      <c r="D43" s="68">
        <f>D44-D49</f>
        <v>-1606220</v>
      </c>
      <c r="E43" s="68">
        <f>E54</f>
        <v>-1688387</v>
      </c>
    </row>
    <row r="44" spans="1:5" ht="15">
      <c r="A44" s="28">
        <v>1</v>
      </c>
      <c r="B44" s="29" t="s">
        <v>42</v>
      </c>
      <c r="C44" s="47"/>
      <c r="D44" s="68">
        <f>SUM(D45:D48)</f>
        <v>51322</v>
      </c>
      <c r="E44" s="68">
        <f>E45+E46+E47+E48</f>
        <v>110154</v>
      </c>
    </row>
    <row r="45" spans="1:5" ht="15">
      <c r="A45" s="31"/>
      <c r="B45" s="32" t="s">
        <v>43</v>
      </c>
      <c r="C45" s="47"/>
      <c r="D45" s="67"/>
      <c r="E45" s="67"/>
    </row>
    <row r="46" spans="1:5" ht="15">
      <c r="A46" s="31"/>
      <c r="B46" s="32" t="s">
        <v>44</v>
      </c>
      <c r="C46" s="47"/>
      <c r="D46" s="67"/>
      <c r="E46" s="67"/>
    </row>
    <row r="47" spans="1:5" ht="15">
      <c r="A47" s="31"/>
      <c r="B47" s="32" t="s">
        <v>45</v>
      </c>
      <c r="C47" s="47"/>
      <c r="D47" s="67">
        <v>51322</v>
      </c>
      <c r="E47" s="67">
        <v>110154</v>
      </c>
    </row>
    <row r="48" spans="1:5" ht="15">
      <c r="A48" s="31"/>
      <c r="B48" s="32" t="s">
        <v>46</v>
      </c>
      <c r="C48" s="47"/>
      <c r="D48" s="67"/>
      <c r="E48" s="67"/>
    </row>
    <row r="49" spans="1:5" ht="15">
      <c r="A49" s="28">
        <v>2</v>
      </c>
      <c r="B49" s="33" t="s">
        <v>47</v>
      </c>
      <c r="C49" s="47"/>
      <c r="D49" s="68">
        <f>SUM(D50:D53)</f>
        <v>1657542</v>
      </c>
      <c r="E49" s="68">
        <f>E50+E51+E52+E53</f>
        <v>1798541</v>
      </c>
    </row>
    <row r="50" spans="1:5" ht="15">
      <c r="A50" s="31"/>
      <c r="B50" s="32" t="s">
        <v>48</v>
      </c>
      <c r="C50" s="47"/>
      <c r="D50" s="67"/>
      <c r="E50" s="67"/>
    </row>
    <row r="51" spans="1:5" ht="15">
      <c r="A51" s="31"/>
      <c r="B51" s="32" t="s">
        <v>49</v>
      </c>
      <c r="C51" s="47"/>
      <c r="D51" s="67"/>
      <c r="E51" s="67"/>
    </row>
    <row r="52" spans="1:5" ht="15">
      <c r="A52" s="31"/>
      <c r="B52" s="32" t="s">
        <v>50</v>
      </c>
      <c r="C52" s="47"/>
      <c r="D52" s="67">
        <v>842416</v>
      </c>
      <c r="E52" s="67">
        <v>1539460</v>
      </c>
    </row>
    <row r="53" spans="1:5" ht="15">
      <c r="A53" s="31"/>
      <c r="B53" s="32" t="s">
        <v>51</v>
      </c>
      <c r="C53" s="47"/>
      <c r="D53" s="67">
        <v>815126</v>
      </c>
      <c r="E53" s="67">
        <v>259081</v>
      </c>
    </row>
    <row r="54" spans="1:5" ht="15">
      <c r="A54" s="28">
        <v>3</v>
      </c>
      <c r="B54" s="29" t="s">
        <v>52</v>
      </c>
      <c r="C54" s="47"/>
      <c r="D54" s="66">
        <f>D44-D49</f>
        <v>-1606220</v>
      </c>
      <c r="E54" s="66">
        <f>E44-E49</f>
        <v>-1688387</v>
      </c>
    </row>
    <row r="55" spans="1:5" ht="15">
      <c r="A55" s="30"/>
      <c r="B55" s="30"/>
      <c r="C55" s="47"/>
      <c r="D55" s="69"/>
      <c r="E55" s="69"/>
    </row>
    <row r="56" spans="1:5" ht="15">
      <c r="A56" s="18" t="s">
        <v>53</v>
      </c>
      <c r="B56" s="34" t="s">
        <v>54</v>
      </c>
      <c r="C56" s="47"/>
      <c r="D56" s="66">
        <f>D43+D26+D10</f>
        <v>103544</v>
      </c>
      <c r="E56" s="66">
        <f>E10+E26+E43</f>
        <v>-102895</v>
      </c>
    </row>
    <row r="57" spans="1:5" ht="15">
      <c r="A57" s="30"/>
      <c r="B57" s="30"/>
      <c r="C57" s="47"/>
      <c r="D57" s="69"/>
      <c r="E57" s="69"/>
    </row>
    <row r="58" spans="1:5" ht="15">
      <c r="A58" s="30"/>
      <c r="B58" s="34" t="s">
        <v>55</v>
      </c>
      <c r="C58" s="47"/>
      <c r="D58" s="66">
        <f>D59+D56</f>
        <v>247947</v>
      </c>
      <c r="E58" s="66">
        <f>E59+E56</f>
        <v>144403</v>
      </c>
    </row>
    <row r="59" spans="1:5" ht="15">
      <c r="A59" s="30"/>
      <c r="B59" s="34" t="s">
        <v>56</v>
      </c>
      <c r="C59" s="47"/>
      <c r="D59" s="67">
        <v>144403</v>
      </c>
      <c r="E59" s="67">
        <v>247298</v>
      </c>
    </row>
    <row r="60" spans="1:5" ht="15">
      <c r="A60" s="35"/>
      <c r="B60" s="35"/>
      <c r="C60" s="35"/>
      <c r="D60" s="35"/>
      <c r="E60" s="35"/>
    </row>
    <row r="61" spans="1:5" ht="15">
      <c r="A61" s="48" t="s">
        <v>349</v>
      </c>
      <c r="B61" s="49"/>
      <c r="C61" s="48"/>
      <c r="D61" s="35"/>
      <c r="E61" s="35"/>
    </row>
    <row r="62" spans="1:7" ht="15">
      <c r="A62" s="48" t="s">
        <v>356</v>
      </c>
      <c r="B62" s="49"/>
      <c r="C62" s="48"/>
      <c r="D62" s="35"/>
      <c r="E62" s="35"/>
      <c r="F62" s="1"/>
      <c r="G62" s="1"/>
    </row>
    <row r="63" spans="1:5" ht="15">
      <c r="A63" s="50"/>
      <c r="B63" s="48"/>
      <c r="C63" s="48"/>
      <c r="D63" s="35"/>
      <c r="E63" s="35"/>
    </row>
    <row r="64" spans="1:5" ht="15">
      <c r="A64" s="51" t="s">
        <v>355</v>
      </c>
      <c r="B64" s="48"/>
      <c r="C64" s="48"/>
      <c r="D64" s="35"/>
      <c r="E64" s="35"/>
    </row>
    <row r="65" spans="1:5" ht="30">
      <c r="A65" s="52" t="s">
        <v>361</v>
      </c>
      <c r="B65" s="52"/>
      <c r="C65" s="53"/>
      <c r="D65" s="35"/>
      <c r="E65" s="35"/>
    </row>
  </sheetData>
  <sheetProtection/>
  <mergeCells count="6">
    <mergeCell ref="A7:A8"/>
    <mergeCell ref="B7:B8"/>
    <mergeCell ref="C7:C8"/>
    <mergeCell ref="D7:E7"/>
    <mergeCell ref="A5:E5"/>
    <mergeCell ref="A6:E6"/>
  </mergeCells>
  <printOptions/>
  <pageMargins left="0.3" right="0.24" top="0.34" bottom="0.18" header="0.31496062992125984" footer="0.18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view="pageBreakPreview" zoomScale="60" zoomScalePageLayoutView="0" workbookViewId="0" topLeftCell="A3">
      <selection activeCell="L12" sqref="L12"/>
    </sheetView>
  </sheetViews>
  <sheetFormatPr defaultColWidth="9.140625" defaultRowHeight="15"/>
  <cols>
    <col min="1" max="1" width="50.57421875" style="0" customWidth="1"/>
    <col min="2" max="2" width="14.7109375" style="0" customWidth="1"/>
    <col min="3" max="3" width="13.8515625" style="0" customWidth="1"/>
    <col min="4" max="4" width="17.140625" style="0" customWidth="1"/>
    <col min="5" max="5" width="20.00390625" style="0" customWidth="1"/>
    <col min="6" max="6" width="17.421875" style="0" customWidth="1"/>
    <col min="7" max="7" width="15.140625" style="0" customWidth="1"/>
    <col min="8" max="8" width="15.00390625" style="0" customWidth="1"/>
    <col min="9" max="9" width="17.00390625" style="0" customWidth="1"/>
    <col min="10" max="10" width="19.140625" style="0" customWidth="1"/>
    <col min="11" max="11" width="18.00390625" style="0" customWidth="1"/>
    <col min="12" max="12" width="15.8515625" style="0" customWidth="1"/>
  </cols>
  <sheetData>
    <row r="1" spans="1:3" ht="15">
      <c r="A1" s="39" t="s">
        <v>351</v>
      </c>
      <c r="B1" s="39"/>
      <c r="C1" s="39"/>
    </row>
    <row r="2" spans="1:3" ht="15">
      <c r="A2" s="39" t="s">
        <v>358</v>
      </c>
      <c r="B2" s="39"/>
      <c r="C2" s="39"/>
    </row>
    <row r="3" spans="1:3" ht="15">
      <c r="A3" s="39" t="s">
        <v>353</v>
      </c>
      <c r="B3" s="39"/>
      <c r="C3" s="39"/>
    </row>
    <row r="4" spans="1:3" ht="15">
      <c r="A4" s="39" t="s">
        <v>359</v>
      </c>
      <c r="B4" s="39"/>
      <c r="C4" s="39"/>
    </row>
    <row r="5" spans="1:11" ht="15">
      <c r="A5" s="100" t="s">
        <v>327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spans="1:11" ht="15">
      <c r="A6" s="101" t="s">
        <v>365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11" ht="75">
      <c r="A7" s="22" t="s">
        <v>299</v>
      </c>
      <c r="B7" s="22" t="s">
        <v>300</v>
      </c>
      <c r="C7" s="22" t="s">
        <v>301</v>
      </c>
      <c r="D7" s="22" t="s">
        <v>302</v>
      </c>
      <c r="E7" s="22" t="s">
        <v>303</v>
      </c>
      <c r="F7" s="22" t="s">
        <v>304</v>
      </c>
      <c r="G7" s="22" t="s">
        <v>305</v>
      </c>
      <c r="H7" s="22" t="s">
        <v>306</v>
      </c>
      <c r="I7" s="22" t="s">
        <v>307</v>
      </c>
      <c r="J7" s="22" t="s">
        <v>308</v>
      </c>
      <c r="K7" s="22" t="s">
        <v>309</v>
      </c>
    </row>
    <row r="8" spans="1:11" ht="21" customHeight="1">
      <c r="A8" s="86" t="s">
        <v>310</v>
      </c>
      <c r="B8" s="87">
        <v>4033303</v>
      </c>
      <c r="C8" s="61">
        <v>0</v>
      </c>
      <c r="D8" s="61">
        <v>0</v>
      </c>
      <c r="E8" s="87">
        <v>765</v>
      </c>
      <c r="F8" s="87">
        <v>0</v>
      </c>
      <c r="G8" s="87">
        <v>0</v>
      </c>
      <c r="H8" s="87">
        <v>0</v>
      </c>
      <c r="I8" s="87">
        <v>0</v>
      </c>
      <c r="J8" s="87">
        <v>106001</v>
      </c>
      <c r="K8" s="88">
        <v>4140069</v>
      </c>
    </row>
    <row r="9" spans="1:11" ht="15.75">
      <c r="A9" s="85" t="s">
        <v>311</v>
      </c>
      <c r="B9" s="61"/>
      <c r="C9" s="61"/>
      <c r="D9" s="61"/>
      <c r="E9" s="87"/>
      <c r="F9" s="87"/>
      <c r="G9" s="87"/>
      <c r="H9" s="87"/>
      <c r="I9" s="87"/>
      <c r="J9" s="87"/>
      <c r="K9" s="89">
        <v>0</v>
      </c>
    </row>
    <row r="10" spans="1:11" ht="15.75">
      <c r="A10" s="85" t="s">
        <v>312</v>
      </c>
      <c r="B10" s="61"/>
      <c r="C10" s="61"/>
      <c r="D10" s="61"/>
      <c r="E10" s="87"/>
      <c r="F10" s="87"/>
      <c r="G10" s="87"/>
      <c r="H10" s="87"/>
      <c r="I10" s="87"/>
      <c r="J10" s="87"/>
      <c r="K10" s="89">
        <v>0</v>
      </c>
    </row>
    <row r="11" spans="1:11" ht="31.5">
      <c r="A11" s="85" t="s">
        <v>313</v>
      </c>
      <c r="B11" s="61"/>
      <c r="C11" s="61"/>
      <c r="D11" s="61"/>
      <c r="E11" s="87"/>
      <c r="F11" s="87"/>
      <c r="G11" s="87"/>
      <c r="H11" s="87"/>
      <c r="I11" s="87"/>
      <c r="J11" s="87"/>
      <c r="K11" s="89">
        <v>0</v>
      </c>
    </row>
    <row r="12" spans="1:11" ht="31.5">
      <c r="A12" s="85" t="s">
        <v>314</v>
      </c>
      <c r="B12" s="61"/>
      <c r="C12" s="61"/>
      <c r="D12" s="61"/>
      <c r="E12" s="87">
        <v>1322</v>
      </c>
      <c r="F12" s="87"/>
      <c r="G12" s="87"/>
      <c r="H12" s="87"/>
      <c r="I12" s="87"/>
      <c r="J12" s="87"/>
      <c r="K12" s="89">
        <v>1322</v>
      </c>
    </row>
    <row r="13" spans="1:11" ht="31.5">
      <c r="A13" s="85" t="s">
        <v>315</v>
      </c>
      <c r="B13" s="61"/>
      <c r="C13" s="61"/>
      <c r="D13" s="61"/>
      <c r="E13" s="87"/>
      <c r="F13" s="87"/>
      <c r="G13" s="87"/>
      <c r="H13" s="87"/>
      <c r="I13" s="87"/>
      <c r="J13" s="87"/>
      <c r="K13" s="89">
        <v>0</v>
      </c>
    </row>
    <row r="14" spans="1:11" ht="31.5">
      <c r="A14" s="85" t="s">
        <v>316</v>
      </c>
      <c r="B14" s="61"/>
      <c r="C14" s="61"/>
      <c r="D14" s="61"/>
      <c r="E14" s="87">
        <v>-839</v>
      </c>
      <c r="F14" s="87"/>
      <c r="G14" s="87"/>
      <c r="H14" s="87"/>
      <c r="I14" s="87"/>
      <c r="J14" s="87"/>
      <c r="K14" s="89">
        <f>SUM(B14:J14)</f>
        <v>-839</v>
      </c>
    </row>
    <row r="15" spans="1:11" ht="15.75">
      <c r="A15" s="85" t="s">
        <v>317</v>
      </c>
      <c r="B15" s="61"/>
      <c r="C15" s="61"/>
      <c r="D15" s="61"/>
      <c r="E15" s="87"/>
      <c r="F15" s="87"/>
      <c r="G15" s="87"/>
      <c r="H15" s="87"/>
      <c r="I15" s="87"/>
      <c r="J15" s="87">
        <v>753164</v>
      </c>
      <c r="K15" s="89">
        <v>752325</v>
      </c>
    </row>
    <row r="16" spans="1:11" ht="15.75">
      <c r="A16" s="85" t="s">
        <v>318</v>
      </c>
      <c r="B16" s="61"/>
      <c r="C16" s="61"/>
      <c r="D16" s="61"/>
      <c r="E16" s="87"/>
      <c r="F16" s="87"/>
      <c r="G16" s="87"/>
      <c r="H16" s="87"/>
      <c r="I16" s="87"/>
      <c r="J16" s="87"/>
      <c r="K16" s="89">
        <v>0</v>
      </c>
    </row>
    <row r="17" spans="1:11" ht="15.75">
      <c r="A17" s="85" t="s">
        <v>319</v>
      </c>
      <c r="B17" s="61"/>
      <c r="C17" s="61"/>
      <c r="D17" s="61"/>
      <c r="E17" s="87"/>
      <c r="F17" s="87"/>
      <c r="G17" s="87"/>
      <c r="H17" s="87"/>
      <c r="I17" s="87"/>
      <c r="J17" s="87">
        <v>-106000</v>
      </c>
      <c r="K17" s="89">
        <v>-106000</v>
      </c>
    </row>
    <row r="18" spans="1:11" ht="15.75">
      <c r="A18" s="85" t="s">
        <v>320</v>
      </c>
      <c r="B18" s="61"/>
      <c r="C18" s="61"/>
      <c r="D18" s="61"/>
      <c r="E18" s="87"/>
      <c r="F18" s="87"/>
      <c r="G18" s="87"/>
      <c r="H18" s="87"/>
      <c r="I18" s="87"/>
      <c r="J18" s="87"/>
      <c r="K18" s="89">
        <v>0</v>
      </c>
    </row>
    <row r="19" spans="1:11" ht="21.75" customHeight="1">
      <c r="A19" s="86" t="s">
        <v>321</v>
      </c>
      <c r="B19" s="60">
        <v>4033303</v>
      </c>
      <c r="C19" s="60">
        <v>0</v>
      </c>
      <c r="D19" s="60">
        <v>0</v>
      </c>
      <c r="E19" s="89">
        <f>SUM(E8:E18)</f>
        <v>1248</v>
      </c>
      <c r="F19" s="89">
        <v>0</v>
      </c>
      <c r="G19" s="89">
        <v>0</v>
      </c>
      <c r="H19" s="89">
        <v>0</v>
      </c>
      <c r="I19" s="89">
        <v>0</v>
      </c>
      <c r="J19" s="89">
        <v>753165</v>
      </c>
      <c r="K19" s="89">
        <f>SUM(K8:K18)</f>
        <v>4786877</v>
      </c>
    </row>
    <row r="20" spans="1:11" ht="15">
      <c r="A20" s="36"/>
      <c r="B20" s="64"/>
      <c r="C20" s="64"/>
      <c r="D20" s="64"/>
      <c r="E20" s="64"/>
      <c r="F20" s="64"/>
      <c r="G20" s="64"/>
      <c r="H20" s="64"/>
      <c r="I20" s="64"/>
      <c r="J20" s="64"/>
      <c r="K20" s="64"/>
    </row>
    <row r="21" spans="1:11" ht="15">
      <c r="A21" s="36"/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1" ht="15.75">
      <c r="A22" s="86" t="s">
        <v>322</v>
      </c>
      <c r="B22" s="90">
        <f aca="true" t="shared" si="0" ref="B22:J22">B19</f>
        <v>4033303</v>
      </c>
      <c r="C22" s="90">
        <f t="shared" si="0"/>
        <v>0</v>
      </c>
      <c r="D22" s="90">
        <f t="shared" si="0"/>
        <v>0</v>
      </c>
      <c r="E22" s="90">
        <f t="shared" si="0"/>
        <v>1248</v>
      </c>
      <c r="F22" s="90">
        <f t="shared" si="0"/>
        <v>0</v>
      </c>
      <c r="G22" s="90">
        <f t="shared" si="0"/>
        <v>0</v>
      </c>
      <c r="H22" s="90">
        <f t="shared" si="0"/>
        <v>0</v>
      </c>
      <c r="I22" s="90">
        <f t="shared" si="0"/>
        <v>0</v>
      </c>
      <c r="J22" s="90">
        <f t="shared" si="0"/>
        <v>753165</v>
      </c>
      <c r="K22" s="90">
        <f>SUM(B22:J22)</f>
        <v>4787716</v>
      </c>
    </row>
    <row r="23" spans="1:11" ht="15.75">
      <c r="A23" s="85" t="s">
        <v>323</v>
      </c>
      <c r="B23" s="91"/>
      <c r="C23" s="91"/>
      <c r="D23" s="91"/>
      <c r="E23" s="91"/>
      <c r="F23" s="91"/>
      <c r="G23" s="91"/>
      <c r="H23" s="91"/>
      <c r="I23" s="91"/>
      <c r="J23" s="91"/>
      <c r="K23" s="90">
        <f aca="true" t="shared" si="1" ref="K23:K32">SUM(B23:J23)</f>
        <v>0</v>
      </c>
    </row>
    <row r="24" spans="1:11" ht="15.75">
      <c r="A24" s="85" t="s">
        <v>312</v>
      </c>
      <c r="B24" s="91"/>
      <c r="C24" s="91"/>
      <c r="D24" s="91"/>
      <c r="E24" s="91"/>
      <c r="F24" s="91"/>
      <c r="G24" s="91"/>
      <c r="H24" s="91"/>
      <c r="I24" s="91"/>
      <c r="J24" s="91"/>
      <c r="K24" s="90">
        <f t="shared" si="1"/>
        <v>0</v>
      </c>
    </row>
    <row r="25" spans="1:11" ht="31.5">
      <c r="A25" s="85" t="s">
        <v>313</v>
      </c>
      <c r="B25" s="91"/>
      <c r="C25" s="91"/>
      <c r="D25" s="91"/>
      <c r="E25" s="91"/>
      <c r="F25" s="91"/>
      <c r="G25" s="91"/>
      <c r="H25" s="91"/>
      <c r="I25" s="91"/>
      <c r="J25" s="91"/>
      <c r="K25" s="90">
        <f t="shared" si="1"/>
        <v>0</v>
      </c>
    </row>
    <row r="26" spans="1:11" ht="31.5">
      <c r="A26" s="85" t="s">
        <v>324</v>
      </c>
      <c r="B26" s="91"/>
      <c r="C26" s="91"/>
      <c r="D26" s="91"/>
      <c r="E26" s="91">
        <v>9323.44</v>
      </c>
      <c r="F26" s="91"/>
      <c r="G26" s="91"/>
      <c r="H26" s="91"/>
      <c r="I26" s="91"/>
      <c r="J26" s="91"/>
      <c r="K26" s="90">
        <f t="shared" si="1"/>
        <v>9323.44</v>
      </c>
    </row>
    <row r="27" spans="1:11" ht="31.5">
      <c r="A27" s="85" t="s">
        <v>315</v>
      </c>
      <c r="B27" s="91"/>
      <c r="C27" s="91"/>
      <c r="D27" s="91"/>
      <c r="E27" s="91"/>
      <c r="F27" s="91"/>
      <c r="G27" s="91"/>
      <c r="H27" s="91"/>
      <c r="I27" s="91"/>
      <c r="J27" s="91"/>
      <c r="K27" s="90">
        <f t="shared" si="1"/>
        <v>0</v>
      </c>
    </row>
    <row r="28" spans="1:11" ht="31.5">
      <c r="A28" s="85" t="s">
        <v>325</v>
      </c>
      <c r="B28" s="91"/>
      <c r="C28" s="91"/>
      <c r="D28" s="91"/>
      <c r="E28" s="91">
        <v>-18552.14</v>
      </c>
      <c r="F28" s="91"/>
      <c r="G28" s="91"/>
      <c r="H28" s="91"/>
      <c r="I28" s="91"/>
      <c r="J28" s="91"/>
      <c r="K28" s="90">
        <f t="shared" si="1"/>
        <v>-18552.14</v>
      </c>
    </row>
    <row r="29" spans="1:11" ht="15.75">
      <c r="A29" s="85" t="s">
        <v>326</v>
      </c>
      <c r="B29" s="91"/>
      <c r="C29" s="91"/>
      <c r="D29" s="91"/>
      <c r="E29" s="91"/>
      <c r="F29" s="91"/>
      <c r="G29" s="91"/>
      <c r="H29" s="91"/>
      <c r="I29" s="91"/>
      <c r="J29" s="91">
        <v>998713</v>
      </c>
      <c r="K29" s="90">
        <f t="shared" si="1"/>
        <v>998713</v>
      </c>
    </row>
    <row r="30" spans="1:11" ht="15.75">
      <c r="A30" s="85" t="s">
        <v>318</v>
      </c>
      <c r="B30" s="91"/>
      <c r="C30" s="91"/>
      <c r="D30" s="91"/>
      <c r="E30" s="91"/>
      <c r="F30" s="91"/>
      <c r="G30" s="91"/>
      <c r="H30" s="91"/>
      <c r="I30" s="91"/>
      <c r="J30" s="91"/>
      <c r="K30" s="90">
        <f t="shared" si="1"/>
        <v>0</v>
      </c>
    </row>
    <row r="31" spans="1:11" ht="15.75">
      <c r="A31" s="85" t="s">
        <v>319</v>
      </c>
      <c r="B31" s="91"/>
      <c r="C31" s="91"/>
      <c r="D31" s="91"/>
      <c r="E31" s="91"/>
      <c r="F31" s="91"/>
      <c r="G31" s="91"/>
      <c r="H31" s="91"/>
      <c r="I31" s="91"/>
      <c r="J31" s="91">
        <v>-753165</v>
      </c>
      <c r="K31" s="90">
        <f t="shared" si="1"/>
        <v>-753165</v>
      </c>
    </row>
    <row r="32" spans="1:11" ht="15.75">
      <c r="A32" s="85" t="s">
        <v>320</v>
      </c>
      <c r="B32" s="91"/>
      <c r="C32" s="91"/>
      <c r="D32" s="91"/>
      <c r="E32" s="91"/>
      <c r="F32" s="91"/>
      <c r="G32" s="91"/>
      <c r="H32" s="91"/>
      <c r="I32" s="91"/>
      <c r="J32" s="91"/>
      <c r="K32" s="90">
        <f t="shared" si="1"/>
        <v>0</v>
      </c>
    </row>
    <row r="33" spans="1:12" ht="18" customHeight="1">
      <c r="A33" s="86" t="s">
        <v>366</v>
      </c>
      <c r="B33" s="90">
        <f>SUM(B22:B32)</f>
        <v>4033303</v>
      </c>
      <c r="C33" s="90">
        <f aca="true" t="shared" si="2" ref="C33:I33">SUM(C22:C32)</f>
        <v>0</v>
      </c>
      <c r="D33" s="90">
        <f t="shared" si="2"/>
        <v>0</v>
      </c>
      <c r="E33" s="90">
        <f>SUM(E22:E32)</f>
        <v>-7980.699999999999</v>
      </c>
      <c r="F33" s="90">
        <f t="shared" si="2"/>
        <v>0</v>
      </c>
      <c r="G33" s="90">
        <f t="shared" si="2"/>
        <v>0</v>
      </c>
      <c r="H33" s="90">
        <f t="shared" si="2"/>
        <v>0</v>
      </c>
      <c r="I33" s="90">
        <f t="shared" si="2"/>
        <v>0</v>
      </c>
      <c r="J33" s="90">
        <f>SUM(J22:J32)</f>
        <v>998713</v>
      </c>
      <c r="K33" s="90">
        <f>SUM(B33:J33)</f>
        <v>5024035.3</v>
      </c>
      <c r="L33" s="63"/>
    </row>
    <row r="35" spans="1:3" ht="15">
      <c r="A35" s="54" t="s">
        <v>346</v>
      </c>
      <c r="B35" s="39"/>
      <c r="C35" s="39"/>
    </row>
    <row r="36" spans="1:3" ht="15">
      <c r="A36" s="54" t="s">
        <v>357</v>
      </c>
      <c r="B36" s="39"/>
      <c r="C36" s="39"/>
    </row>
    <row r="37" spans="1:3" ht="15">
      <c r="A37" s="39"/>
      <c r="B37" s="39"/>
      <c r="C37" s="39"/>
    </row>
    <row r="38" spans="1:3" ht="15">
      <c r="A38" s="39" t="s">
        <v>355</v>
      </c>
      <c r="B38" s="39"/>
      <c r="C38" s="39"/>
    </row>
    <row r="39" spans="1:3" ht="15">
      <c r="A39" s="39" t="s">
        <v>364</v>
      </c>
      <c r="B39" s="39"/>
      <c r="C39" s="39"/>
    </row>
  </sheetData>
  <sheetProtection/>
  <mergeCells count="2">
    <mergeCell ref="A5:K5"/>
    <mergeCell ref="A6:K6"/>
  </mergeCells>
  <printOptions/>
  <pageMargins left="0.33" right="0.16" top="0.39" bottom="0.37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 Vesna Cakic</cp:lastModifiedBy>
  <cp:lastPrinted>2013-10-21T08:53:29Z</cp:lastPrinted>
  <dcterms:created xsi:type="dcterms:W3CDTF">2012-02-03T11:53:42Z</dcterms:created>
  <dcterms:modified xsi:type="dcterms:W3CDTF">2013-10-21T14:01:27Z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