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780" tabRatio="881" firstSheet="2" activeTab="2"/>
  </bookViews>
  <sheets>
    <sheet name="BS-31.12.2013." sheetId="1" state="hidden" r:id="rId1"/>
    <sheet name="BU-31.12.2013." sheetId="2" state="hidden" r:id="rId2"/>
    <sheet name="BS" sheetId="3" r:id="rId3"/>
    <sheet name="BU" sheetId="4" r:id="rId4"/>
    <sheet name="BNT-30.09.2013" sheetId="5" state="hidden" r:id="rId5"/>
    <sheet name="IPK-31.12.2013." sheetId="6" state="hidden" r:id="rId6"/>
    <sheet name="BNT" sheetId="7" r:id="rId7"/>
    <sheet name="IPK" sheetId="8" r:id="rId8"/>
  </sheets>
  <definedNames>
    <definedName name="_xlnm.Print_Area" localSheetId="0">'BS-31.12.2013.'!$A$1:$E$113</definedName>
  </definedNames>
  <calcPr fullCalcOnLoad="1"/>
</workbook>
</file>

<file path=xl/sharedStrings.xml><?xml version="1.0" encoding="utf-8"?>
<sst xmlns="http://schemas.openxmlformats.org/spreadsheetml/2006/main" count="857" uniqueCount="380">
  <si>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</si>
  <si>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</si>
  <si>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</si>
  <si>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</si>
  <si>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</si>
  <si>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</si>
  <si>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</si>
  <si>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</si>
  <si>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</si>
  <si>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</si>
  <si>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</si>
  <si>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</si>
  <si>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</si>
  <si>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</si>
  <si>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</si>
  <si>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</si>
  <si>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</si>
  <si>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</si>
  <si>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</si>
  <si>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</si>
  <si>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</si>
  <si>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</si>
  <si>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</si>
  <si>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</si>
  <si>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</si>
  <si>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</si>
  <si>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</si>
  <si>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</si>
  <si>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</si>
  <si>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</si>
  <si>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</si>
  <si>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</si>
  <si>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</si>
  <si>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</si>
  <si>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</si>
  <si>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</si>
  <si>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</si>
  <si>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</si>
  <si>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</si>
  <si>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</si>
  <si>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</si>
  <si>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</si>
  <si>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</si>
  <si>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</si>
  <si>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</si>
  <si>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</si>
  <si>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</si>
  <si>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</si>
  <si>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</si>
  <si>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</si>
  <si>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</si>
  <si>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</si>
  <si>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</si>
  <si>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</si>
  <si>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</si>
  <si>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</si>
  <si>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</si>
  <si>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</si>
  <si>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</si>
  <si>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</si>
  <si>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</si>
  <si>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</si>
  <si>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</si>
  <si>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</si>
  <si>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</si>
  <si>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</si>
  <si>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</si>
  <si>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</si>
  <si>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</si>
  <si>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</si>
  <si>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</si>
  <si>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</si>
  <si>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</si>
  <si>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</si>
  <si>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</si>
  <si>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</si>
  <si>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</si>
  <si>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</si>
  <si>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</si>
  <si>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</si>
  <si>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</si>
  <si>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</si>
  <si>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</si>
  <si>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</si>
  <si>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</si>
  <si>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</si>
  <si>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</si>
  <si>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</si>
  <si>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</si>
  <si>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</si>
  <si>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</si>
  <si>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</si>
  <si>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</si>
  <si>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</si>
  <si>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</si>
  <si>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</si>
  <si>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</si>
  <si>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</si>
  <si>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</si>
  <si>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</si>
  <si>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</si>
  <si>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</si>
  <si>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</si>
  <si>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</si>
  <si>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</si>
  <si>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</si>
  <si>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</si>
  <si>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</si>
  <si>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</si>
  <si>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</si>
  <si>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</si>
  <si>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</si>
  <si>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</si>
  <si>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</si>
  <si>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</si>
  <si>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</si>
  <si>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</si>
  <si>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</si>
  <si>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</si>
  <si>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</si>
  <si>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</si>
  <si>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</si>
  <si>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</si>
  <si>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</si>
  <si>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</si>
  <si>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</si>
  <si>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</si>
  <si>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</si>
  <si>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</si>
  <si>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</si>
  <si>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</si>
  <si>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</si>
  <si>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</si>
  <si>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</si>
  <si>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</si>
  <si>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</si>
  <si>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</si>
  <si>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</si>
  <si>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</si>
  <si>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</si>
  <si>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</si>
  <si>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</si>
  <si>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</si>
  <si>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</si>
  <si>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</si>
  <si>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</si>
  <si>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</si>
  <si>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</si>
  <si>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</si>
  <si>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</si>
  <si>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</si>
  <si>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</si>
  <si>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</si>
  <si>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</si>
  <si>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</si>
  <si>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</si>
  <si>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</si>
  <si>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</si>
  <si>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</si>
  <si>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</si>
  <si>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</si>
  <si>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</si>
  <si>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</si>
  <si>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</si>
  <si>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</si>
  <si>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</si>
  <si>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</si>
  <si>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</si>
  <si>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</si>
  <si>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</si>
  <si>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</si>
  <si>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</si>
  <si>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</si>
  <si>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</si>
  <si>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</si>
  <si>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</si>
  <si>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</si>
  <si>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</si>
  <si>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</si>
  <si>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</si>
  <si>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</si>
  <si>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</si>
  <si>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</si>
  <si>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</si>
  <si>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</si>
  <si>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</si>
  <si>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</si>
  <si>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</si>
  <si>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</si>
  <si>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</si>
  <si>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</si>
  <si>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</si>
  <si>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</si>
  <si>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</si>
  <si>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</si>
  <si>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</si>
  <si>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</si>
  <si>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</si>
  <si>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</si>
  <si>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</si>
  <si>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</si>
  <si>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</si>
  <si>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</si>
  <si>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</si>
  <si>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</si>
  <si>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</si>
  <si>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</si>
  <si>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</si>
  <si>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</si>
  <si>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</si>
  <si>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</si>
  <si>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</si>
  <si>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</si>
  <si>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</si>
  <si>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</si>
  <si>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</si>
  <si>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</si>
  <si>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</si>
  <si>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</si>
  <si>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</si>
  <si>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</si>
  <si>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</si>
  <si>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</si>
  <si>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</si>
  <si>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</si>
  <si>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</si>
  <si>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</si>
  <si>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</si>
  <si>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</si>
  <si>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</si>
  <si>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</si>
  <si>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</si>
  <si>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</si>
  <si>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</si>
  <si>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</si>
  <si>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</si>
  <si>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</si>
  <si>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</si>
  <si>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</si>
  <si>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</si>
  <si>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</si>
  <si>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</si>
  <si>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</si>
  <si>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</si>
  <si>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</si>
  <si>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</si>
  <si>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</si>
  <si>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</si>
  <si>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</si>
  <si>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</si>
  <si>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</si>
  <si>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</si>
  <si>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</si>
  <si>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</si>
  <si>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</si>
  <si>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</si>
  <si>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</si>
  <si>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</si>
  <si>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</si>
  <si>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</si>
  <si>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</si>
  <si>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</si>
  <si>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</si>
  <si>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</si>
  <si>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</si>
  <si>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</si>
  <si>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</si>
  <si>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</si>
  <si>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</si>
  <si>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</si>
  <si>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</si>
  <si>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</si>
  <si>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</si>
  <si>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</si>
  <si>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</si>
  <si>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</si>
  <si>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</si>
  <si>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</si>
  <si>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</si>
  <si>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</si>
  <si>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</si>
  <si>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</si>
  <si>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</si>
  <si>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</si>
  <si>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</si>
  <si>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</si>
  <si>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</si>
  <si>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</si>
  <si>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</si>
  <si>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</si>
  <si>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</si>
  <si>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</si>
  <si>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</si>
  <si>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</si>
  <si>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</si>
  <si>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</si>
  <si>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</si>
  <si>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</si>
  <si>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</si>
  <si>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</si>
  <si>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</si>
  <si>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</si>
  <si>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</si>
  <si>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</si>
  <si>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</si>
  <si>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</si>
  <si>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</si>
  <si>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</si>
  <si>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</si>
  <si>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</si>
  <si>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</si>
  <si>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</si>
  <si>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</si>
  <si>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</si>
  <si>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</si>
  <si>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</si>
  <si>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</si>
  <si>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</si>
  <si>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</si>
  <si>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</si>
  <si>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</si>
  <si>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</si>
  <si>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</si>
  <si>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</si>
  <si>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</si>
  <si>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</si>
  <si>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</si>
  <si>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</si>
  <si>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</si>
  <si>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</si>
  <si>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</si>
  <si>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</si>
  <si>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</si>
  <si>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</si>
  <si>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</si>
  <si>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</si>
  <si>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</si>
  <si>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</si>
  <si>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</si>
  <si>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</si>
  <si>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</si>
  <si>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            Izvršni direktor društva:</t>
  </si>
  <si>
    <t xml:space="preserve">            _____________________________________                 MP                    _______________________________</t>
  </si>
  <si>
    <t>MP</t>
  </si>
  <si>
    <t>Šifra djelatnosti: 6512</t>
  </si>
  <si>
    <t>PIB: 02702967</t>
  </si>
  <si>
    <r>
      <t xml:space="preserve">Naziv društva za osiguranje: </t>
    </r>
    <r>
      <rPr>
        <u val="single"/>
        <sz val="11"/>
        <color indexed="8"/>
        <rFont val="Calibri"/>
        <family val="2"/>
      </rPr>
      <t xml:space="preserve"> Delta Generali Osiguranje</t>
    </r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</si>
  <si>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</si>
  <si>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</si>
  <si>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 xml:space="preserve">                      Lice odgovorno za sastavljanje bilansa:                                          Izvršni direktor društva:</t>
  </si>
  <si>
    <t xml:space="preserve">                 </t>
  </si>
  <si>
    <t xml:space="preserve">                      Lice odgovorno za sastavljanje bilansa:                                               Izvršni direktor društva:</t>
  </si>
  <si>
    <t>830,831,832,833, 834,839</t>
  </si>
  <si>
    <t xml:space="preserve">                      Lice odgovorno za sastavljanje bilansa:                                 Izvršni direktor društva:</t>
  </si>
  <si>
    <t>10,11</t>
  </si>
  <si>
    <t>1.8 Promjena bruto rezervisanja za nastale neprijavljene štete (+/-)</t>
  </si>
  <si>
    <r>
      <t xml:space="preserve">Naziv društva za osiguranje: </t>
    </r>
    <r>
      <rPr>
        <u val="single"/>
        <sz val="11"/>
        <color indexed="8"/>
        <rFont val="Calibri"/>
        <family val="2"/>
      </rPr>
      <t xml:space="preserve"> Delta Generali Osiguranje AD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</si>
  <si>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01.01.2013.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30.09.2013.</t>
    </r>
  </si>
  <si>
    <t>27, 28,29</t>
  </si>
  <si>
    <t>Datum: 20.10.2013.</t>
  </si>
  <si>
    <t xml:space="preserve">                               __________________________________________                                                                                                                                                                             </t>
  </si>
  <si>
    <r>
      <t xml:space="preserve">Datum: </t>
    </r>
    <r>
      <rPr>
        <u val="single"/>
        <sz val="11"/>
        <rFont val="Cambria"/>
        <family val="1"/>
      </rPr>
      <t xml:space="preserve">20.10.2013. </t>
    </r>
    <r>
      <rPr>
        <sz val="11"/>
        <rFont val="Cambria"/>
        <family val="1"/>
      </rPr>
      <t xml:space="preserve">           _____________________________________                   MP                    _________________________</t>
    </r>
  </si>
  <si>
    <r>
      <t xml:space="preserve">od </t>
    </r>
    <r>
      <rPr>
        <b/>
        <u val="single"/>
        <sz val="11"/>
        <color indexed="8"/>
        <rFont val="Calibri"/>
        <family val="2"/>
      </rPr>
      <t>01.01.2013.</t>
    </r>
    <r>
      <rPr>
        <b/>
        <sz val="11"/>
        <color indexed="8"/>
        <rFont val="Calibri"/>
        <family val="2"/>
      </rPr>
      <t xml:space="preserve"> do </t>
    </r>
    <r>
      <rPr>
        <b/>
        <u val="single"/>
        <sz val="11"/>
        <color indexed="8"/>
        <rFont val="Calibri"/>
        <family val="2"/>
      </rPr>
      <t>31.12.2013.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</si>
  <si>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01.01.2013.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31.12.2013.</t>
    </r>
  </si>
  <si>
    <t xml:space="preserve">Datum: </t>
  </si>
  <si>
    <t>090</t>
  </si>
  <si>
    <r>
      <t xml:space="preserve">Naziv društva za osiguranje: </t>
    </r>
    <r>
      <rPr>
        <u val="single"/>
        <sz val="10"/>
        <color indexed="8"/>
        <rFont val="Arial"/>
        <family val="2"/>
      </rPr>
      <t xml:space="preserve"> Delta Generali Osiguranje AD</t>
    </r>
  </si>
  <si>
    <r>
      <t xml:space="preserve">Sjedište:  </t>
    </r>
    <r>
      <rPr>
        <u val="single"/>
        <sz val="10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</si>
  <si>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0"/>
        <color indexed="8"/>
        <rFont val="Arial"/>
        <family val="2"/>
      </rPr>
      <t>neživotno</t>
    </r>
  </si>
  <si>
    <r>
      <t xml:space="preserve">od </t>
    </r>
    <r>
      <rPr>
        <b/>
        <u val="single"/>
        <sz val="10"/>
        <color indexed="8"/>
        <rFont val="Arial"/>
        <family val="2"/>
      </rPr>
      <t xml:space="preserve">01.01.2013. </t>
    </r>
    <r>
      <rPr>
        <b/>
        <sz val="10"/>
        <color indexed="8"/>
        <rFont val="Arial"/>
        <family val="2"/>
      </rPr>
      <t xml:space="preserve">do </t>
    </r>
    <r>
      <rPr>
        <b/>
        <u val="single"/>
        <sz val="10"/>
        <color indexed="8"/>
        <rFont val="Arial"/>
        <family val="2"/>
      </rPr>
      <t>31.12.2013.</t>
    </r>
  </si>
  <si>
    <r>
      <t xml:space="preserve">Naziv društva za osiguranje: </t>
    </r>
    <r>
      <rPr>
        <u val="single"/>
        <sz val="11"/>
        <color indexed="8"/>
        <rFont val="Arial"/>
        <family val="2"/>
      </rPr>
      <t xml:space="preserve"> Delta Generali Osiguranje AD</t>
    </r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</si>
  <si>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</si>
  <si>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</si>
  <si>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</si>
  <si>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r>
      <t xml:space="preserve">Datum: </t>
    </r>
    <r>
      <rPr>
        <u val="single"/>
        <sz val="11"/>
        <rFont val="Arial"/>
        <family val="2"/>
      </rPr>
      <t>27.01.2014.</t>
    </r>
  </si>
  <si>
    <t xml:space="preserve">     _______________________________              MP               _____________________</t>
  </si>
  <si>
    <r>
      <t xml:space="preserve">od </t>
    </r>
    <r>
      <rPr>
        <b/>
        <u val="single"/>
        <sz val="11"/>
        <color indexed="8"/>
        <rFont val="Arial"/>
        <family val="2"/>
      </rPr>
      <t xml:space="preserve">01.01.2013. </t>
    </r>
    <r>
      <rPr>
        <b/>
        <sz val="11"/>
        <color indexed="8"/>
        <rFont val="Arial"/>
        <family val="2"/>
      </rPr>
      <t xml:space="preserve">do </t>
    </r>
    <r>
      <rPr>
        <b/>
        <u val="single"/>
        <sz val="11"/>
        <color indexed="8"/>
        <rFont val="Arial"/>
        <family val="2"/>
      </rPr>
      <t>31.12.2013.</t>
    </r>
  </si>
  <si>
    <t>od 01.01.2013. do 31.12.2013.</t>
  </si>
  <si>
    <r>
      <t>Datum:</t>
    </r>
    <r>
      <rPr>
        <u val="single"/>
        <sz val="11"/>
        <rFont val="Arial"/>
        <family val="2"/>
      </rPr>
      <t xml:space="preserve"> 27.01.2014.</t>
    </r>
  </si>
  <si>
    <t xml:space="preserve">                      Lice odgovorno za sastavljanje bilansa:                                                   Izvršni direktor društva: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</si>
</sst>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&quot; &quot;#,##0;\-&quot; &quot;#,##0"/>
    <numFmt numFmtId="173" formatCode="&quot; &quot;#,##0;[Red]\-&quot; &quot;#,##0"/>
    <numFmt numFmtId="174" formatCode="&quot; &quot;#,##0.00;\-&quot; &quot;#,##0.00"/>
    <numFmt numFmtId="175" formatCode="&quot; &quot;#,##0.00;[Red]\-&quot; &quot;#,##0.00"/>
    <numFmt numFmtId="176" formatCode="_-&quot; &quot;* #,##0_-;\-&quot; &quot;* #,##0_-;_-&quot; &quot;* &quot;-&quot;_-;_-@_-"/>
    <numFmt numFmtId="177" formatCode="_-* #,##0_-;\-* #,##0_-;_-* &quot;-&quot;_-;_-@_-"/>
    <numFmt numFmtId="178" formatCode="_-&quot; &quot;* #,##0.00_-;\-&quot; &quot;* #,##0.00_-;_-&quot; 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09]dd\ mmmm\ yyyy"/>
    <numFmt numFmtId="185" formatCode="[$€-2]&quot; &quot;#,##0.00_);[Red]\([$€-2]&quot; &quot;#,##0.00\)"/>
    <numFmt numFmtId="186" formatCode="&quot; &quot;#,##0"/>
    <numFmt numFmtId="187" formatCode="#,##0.0"/>
    <numFmt numFmtId="188" formatCode="#,##0&quot; &quot;&quot;€&quot;;[Red]\-#,##0&quot; &quot;&quot;€&quot;"/>
    <numFmt numFmtId="189" formatCode="[$-2]&quot; &quot;#,##0.00_);[Red]\([$-2]&quot; &quot;#,##0.00\)"/>
    <numFmt numFmtId="190" formatCode="[$-2]&quot; &quot;#,##0.00_);[Blue]\([$-2]&quot; &quot;#,##0.00\)"/>
    <numFmt numFmtId="191" formatCode="[$-2]&quot; &quot;#,##0.00_);[Black]\([$-2]&quot; &quot;#,##0.00\)"/>
    <numFmt numFmtId="192" formatCode="[$-2]&quot; &quot;#,##0.000_);[Black]\([$-2]&quot; &quot;#,##0.000\)"/>
    <numFmt numFmtId="193" formatCode="[$-2]&quot; &quot;#,##0.0_);[Black]\([$-2]&quot; &quot;#,##0.0\)"/>
    <numFmt numFmtId="194" formatCode="[$-2]&quot; &quot;#,##0_);[Black]\([$-2]&quot; &quot;#,##0\)"/>
    <numFmt numFmtId="195" formatCode="[$-2]&quot; &quot;#,##0_);[Blue]\([$-2]&quot; &quot;#,##0\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0"/>
    <numFmt numFmtId="199" formatCode="0.0"/>
    <numFmt numFmtId="200" formatCode="&quot; &quot;#,##0.00"/>
    <numFmt numFmtId="201" formatCode="#,##0.0000"/>
    <numFmt numFmtId="202" formatCode="#,##0.00000"/>
    <numFmt numFmtId="203" formatCode="0.000"/>
    <numFmt numFmtId="204" formatCode="[$-2]&quot; &quot;#,##0.0000_);[Black]\([$-2]&quot; &quot;#,##0.0000\)"/>
    <numFmt numFmtId="205" formatCode="#,##0.000000"/>
    <numFmt numFmtId="206" formatCode="0.00000"/>
    <numFmt numFmtId="207" formatCode="0.0000"/>
    <numFmt numFmtId="208" formatCode="&quot; &quot;#,##0.0_);\(&quot; &quot;#,##0.0\)"/>
    <numFmt numFmtId="209" formatCode="#,##0.000000000000000"/>
    <numFmt numFmtId="210" formatCode="#,##0.0000000000000000"/>
    <numFmt numFmtId="211" formatCode="#,##0.00000000000000000"/>
    <numFmt numFmtId="212" formatCode="#,##0.00000000000000"/>
    <numFmt numFmtId="213" formatCode="#,##0.0000000000000"/>
    <numFmt numFmtId="214" formatCode="#,##0.000000000000"/>
    <numFmt numFmtId="215" formatCode="#,##0.00000000000"/>
    <numFmt numFmtId="216" formatCode="#,##0.0000000000"/>
    <numFmt numFmtId="217" formatCode="#,##0.000000000"/>
    <numFmt numFmtId="218" formatCode="#,##0.00000000"/>
    <numFmt numFmtId="219" formatCode="#,##0.0000000"/>
    <numFmt numFmtId="220" formatCode="_(* #,##0.000_);_(* \(#,##0.000\);_(* &quot;-&quot;??_);_(@_)"/>
    <numFmt numFmtId="221" formatCode="_(* #,##0.0_);_(* \(#,##0.0\);_(* &quot;-&quot;??_);_(@_)"/>
    <numFmt numFmtId="222" formatCode="_(* #,##0_);_(* \(#,##0\);_(* &quot;-&quot;??_);_(@_)"/>
    <numFmt numFmtId="223" formatCode="[$-409]dddd\,\ mmmm\ dd\,\ yyyy"/>
    <numFmt numFmtId="224" formatCode="_(* #,##0.0_);_(* \(#,##0.0\);_(* &quot;-&quot;_);_(@_)"/>
    <numFmt numFmtId="225" formatCode="_(* #,##0.00_);_(* \(#,##0.00\);_(* &quot;-&quot;_);_(@_)"/>
    <numFmt numFmtId="226" formatCode="_(* #,##0.000_);_(* \(#,##0.000\);_(* &quot;-&quot;_);_(@_)"/>
    <numFmt numFmtId="227" formatCode="_(* #,##0.0_);_(* \(#,##0.0\);_(* &quot;-&quot;?_);_(@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>
        <color indexed="6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7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00"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Border="1" applyAlignment="1">
      <alignment vertical="top" wrapText="1"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79" fillId="0" borderId="0" xfId="0" applyFont="1" applyAlignment="1">
      <alignment wrapText="1"/>
    </xf>
    <xf numFmtId="0" fontId="8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6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0" fillId="0" borderId="0" xfId="0" applyFont="1" applyBorder="1" applyAlignment="1" applyProtection="1">
      <alignment/>
      <protection locked="0"/>
    </xf>
    <xf numFmtId="0" fontId="40" fillId="0" borderId="0" xfId="0" applyFont="1" applyBorder="1" applyAlignment="1" applyProtection="1">
      <alignment horizontal="right"/>
      <protection locked="0"/>
    </xf>
    <xf numFmtId="0" fontId="40" fillId="0" borderId="0" xfId="0" applyFont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top" wrapText="1"/>
      <protection locked="0"/>
    </xf>
    <xf numFmtId="0" fontId="40" fillId="0" borderId="0" xfId="0" applyFont="1" applyBorder="1" applyAlignment="1" applyProtection="1">
      <alignment vertical="top"/>
      <protection locked="0"/>
    </xf>
    <xf numFmtId="0" fontId="41" fillId="0" borderId="10" xfId="0" applyFont="1" applyBorder="1" applyAlignment="1">
      <alignment horizontal="center"/>
    </xf>
    <xf numFmtId="0" fontId="78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wrapText="1"/>
    </xf>
    <xf numFmtId="3" fontId="81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 applyProtection="1">
      <alignment/>
      <protection/>
    </xf>
    <xf numFmtId="3" fontId="0" fillId="0" borderId="10" xfId="0" applyNumberFormat="1" applyBorder="1" applyAlignment="1">
      <alignment horizontal="center" vertical="center" wrapText="1"/>
    </xf>
    <xf numFmtId="3" fontId="40" fillId="0" borderId="10" xfId="0" applyNumberFormat="1" applyFont="1" applyBorder="1" applyAlignment="1" applyProtection="1">
      <alignment/>
      <protection locked="0"/>
    </xf>
    <xf numFmtId="194" fontId="0" fillId="0" borderId="10" xfId="0" applyNumberFormat="1" applyBorder="1" applyAlignment="1" applyProtection="1">
      <alignment/>
      <protection locked="0"/>
    </xf>
    <xf numFmtId="0" fontId="2" fillId="0" borderId="0" xfId="0" applyFont="1" applyAlignment="1">
      <alignment/>
    </xf>
    <xf numFmtId="49" fontId="82" fillId="0" borderId="10" xfId="0" applyNumberFormat="1" applyFont="1" applyBorder="1" applyAlignment="1">
      <alignment horizontal="center" wrapText="1"/>
    </xf>
    <xf numFmtId="49" fontId="82" fillId="0" borderId="10" xfId="0" applyNumberFormat="1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 wrapText="1"/>
    </xf>
    <xf numFmtId="3" fontId="82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3" fontId="44" fillId="0" borderId="10" xfId="0" applyNumberFormat="1" applyFont="1" applyBorder="1" applyAlignment="1">
      <alignment horizontal="center"/>
    </xf>
    <xf numFmtId="3" fontId="40" fillId="0" borderId="11" xfId="0" applyNumberFormat="1" applyFont="1" applyBorder="1" applyAlignment="1" applyProtection="1">
      <alignment/>
      <protection locked="0"/>
    </xf>
    <xf numFmtId="3" fontId="41" fillId="0" borderId="11" xfId="0" applyNumberFormat="1" applyFont="1" applyBorder="1" applyAlignment="1" applyProtection="1">
      <alignment/>
      <protection locked="0"/>
    </xf>
    <xf numFmtId="194" fontId="40" fillId="0" borderId="11" xfId="0" applyNumberFormat="1" applyFont="1" applyBorder="1" applyAlignment="1" applyProtection="1">
      <alignment/>
      <protection locked="0"/>
    </xf>
    <xf numFmtId="0" fontId="41" fillId="0" borderId="11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40" fillId="33" borderId="11" xfId="0" applyFont="1" applyFill="1" applyBorder="1" applyAlignment="1">
      <alignment/>
    </xf>
    <xf numFmtId="3" fontId="40" fillId="33" borderId="11" xfId="0" applyNumberFormat="1" applyFont="1" applyFill="1" applyBorder="1" applyAlignment="1">
      <alignment/>
    </xf>
    <xf numFmtId="0" fontId="40" fillId="0" borderId="12" xfId="0" applyFont="1" applyBorder="1" applyAlignment="1">
      <alignment wrapText="1"/>
    </xf>
    <xf numFmtId="3" fontId="40" fillId="0" borderId="12" xfId="0" applyNumberFormat="1" applyFont="1" applyBorder="1" applyAlignment="1" applyProtection="1">
      <alignment/>
      <protection locked="0"/>
    </xf>
    <xf numFmtId="0" fontId="41" fillId="0" borderId="13" xfId="0" applyFont="1" applyBorder="1" applyAlignment="1">
      <alignment wrapText="1"/>
    </xf>
    <xf numFmtId="3" fontId="41" fillId="0" borderId="13" xfId="0" applyNumberFormat="1" applyFont="1" applyBorder="1" applyAlignment="1" applyProtection="1">
      <alignment/>
      <protection locked="0"/>
    </xf>
    <xf numFmtId="3" fontId="40" fillId="0" borderId="13" xfId="0" applyNumberFormat="1" applyFont="1" applyBorder="1" applyAlignment="1" applyProtection="1">
      <alignment/>
      <protection locked="0"/>
    </xf>
    <xf numFmtId="0" fontId="41" fillId="0" borderId="12" xfId="0" applyFont="1" applyBorder="1" applyAlignment="1">
      <alignment wrapText="1"/>
    </xf>
    <xf numFmtId="0" fontId="40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3" fontId="40" fillId="0" borderId="12" xfId="0" applyNumberFormat="1" applyFont="1" applyBorder="1" applyAlignment="1" applyProtection="1">
      <alignment/>
      <protection locked="0"/>
    </xf>
    <xf numFmtId="194" fontId="40" fillId="0" borderId="12" xfId="0" applyNumberFormat="1" applyFont="1" applyBorder="1" applyAlignment="1" applyProtection="1">
      <alignment/>
      <protection locked="0"/>
    </xf>
    <xf numFmtId="3" fontId="74" fillId="0" borderId="1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3" fontId="40" fillId="0" borderId="10" xfId="0" applyNumberFormat="1" applyFont="1" applyFill="1" applyBorder="1" applyAlignment="1" applyProtection="1">
      <alignment/>
      <protection locked="0"/>
    </xf>
    <xf numFmtId="3" fontId="41" fillId="0" borderId="11" xfId="0" applyNumberFormat="1" applyFont="1" applyFill="1" applyBorder="1" applyAlignment="1" applyProtection="1">
      <alignment/>
      <protection locked="0"/>
    </xf>
    <xf numFmtId="3" fontId="40" fillId="0" borderId="11" xfId="0" applyNumberFormat="1" applyFont="1" applyFill="1" applyBorder="1" applyAlignment="1" applyProtection="1">
      <alignment/>
      <protection locked="0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wrapText="1"/>
    </xf>
    <xf numFmtId="0" fontId="7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83" fillId="0" borderId="0" xfId="0" applyFont="1" applyAlignment="1" applyProtection="1">
      <alignment/>
      <protection/>
    </xf>
    <xf numFmtId="0" fontId="83" fillId="0" borderId="10" xfId="0" applyFont="1" applyBorder="1" applyAlignment="1">
      <alignment horizontal="center"/>
    </xf>
    <xf numFmtId="0" fontId="83" fillId="0" borderId="10" xfId="0" applyFont="1" applyBorder="1" applyAlignment="1" applyProtection="1">
      <alignment/>
      <protection locked="0"/>
    </xf>
    <xf numFmtId="0" fontId="83" fillId="0" borderId="0" xfId="0" applyFont="1" applyAlignment="1">
      <alignment/>
    </xf>
    <xf numFmtId="0" fontId="47" fillId="0" borderId="10" xfId="0" applyFont="1" applyBorder="1" applyAlignment="1" applyProtection="1">
      <alignment horizontal="center"/>
      <protection locked="0"/>
    </xf>
    <xf numFmtId="3" fontId="83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Fill="1" applyAlignment="1" applyProtection="1">
      <alignment/>
      <protection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/>
    </xf>
    <xf numFmtId="3" fontId="41" fillId="0" borderId="10" xfId="0" applyNumberFormat="1" applyFont="1" applyFill="1" applyBorder="1" applyAlignment="1" applyProtection="1">
      <alignment/>
      <protection locked="0"/>
    </xf>
    <xf numFmtId="194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48" fillId="0" borderId="10" xfId="0" applyNumberFormat="1" applyFont="1" applyFill="1" applyBorder="1" applyAlignment="1" applyProtection="1">
      <alignment/>
      <protection locked="0"/>
    </xf>
    <xf numFmtId="0" fontId="8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3" fontId="74" fillId="0" borderId="10" xfId="0" applyNumberFormat="1" applyFont="1" applyFill="1" applyBorder="1" applyAlignment="1" applyProtection="1">
      <alignment horizontal="right" vertical="center"/>
      <protection locked="0"/>
    </xf>
    <xf numFmtId="3" fontId="41" fillId="0" borderId="11" xfId="0" applyNumberFormat="1" applyFont="1" applyBorder="1" applyAlignment="1" applyProtection="1">
      <alignment/>
      <protection locked="0"/>
    </xf>
    <xf numFmtId="0" fontId="41" fillId="0" borderId="17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7" xfId="0" applyFont="1" applyBorder="1" applyAlignment="1">
      <alignment horizontal="center"/>
    </xf>
    <xf numFmtId="0" fontId="45" fillId="0" borderId="17" xfId="0" applyFont="1" applyBorder="1" applyAlignment="1">
      <alignment wrapText="1"/>
    </xf>
    <xf numFmtId="0" fontId="49" fillId="0" borderId="17" xfId="0" applyFont="1" applyBorder="1" applyAlignment="1" applyProtection="1">
      <alignment horizontal="center"/>
      <protection locked="0"/>
    </xf>
    <xf numFmtId="0" fontId="50" fillId="0" borderId="17" xfId="0" applyFont="1" applyBorder="1" applyAlignment="1">
      <alignment horizontal="center"/>
    </xf>
    <xf numFmtId="0" fontId="51" fillId="0" borderId="17" xfId="0" applyFont="1" applyBorder="1" applyAlignment="1">
      <alignment/>
    </xf>
    <xf numFmtId="0" fontId="44" fillId="0" borderId="17" xfId="0" applyFont="1" applyBorder="1" applyAlignment="1" applyProtection="1">
      <alignment/>
      <protection locked="0"/>
    </xf>
    <xf numFmtId="3" fontId="41" fillId="0" borderId="17" xfId="0" applyNumberFormat="1" applyFont="1" applyBorder="1" applyAlignment="1" applyProtection="1">
      <alignment/>
      <protection locked="0"/>
    </xf>
    <xf numFmtId="0" fontId="40" fillId="0" borderId="17" xfId="0" applyFont="1" applyBorder="1" applyAlignment="1">
      <alignment horizontal="right"/>
    </xf>
    <xf numFmtId="0" fontId="44" fillId="0" borderId="17" xfId="0" applyFont="1" applyBorder="1" applyAlignment="1">
      <alignment wrapText="1"/>
    </xf>
    <xf numFmtId="3" fontId="40" fillId="0" borderId="17" xfId="0" applyNumberFormat="1" applyFont="1" applyBorder="1" applyAlignment="1" applyProtection="1">
      <alignment/>
      <protection locked="0"/>
    </xf>
    <xf numFmtId="0" fontId="44" fillId="0" borderId="17" xfId="0" applyFont="1" applyBorder="1" applyAlignment="1">
      <alignment/>
    </xf>
    <xf numFmtId="194" fontId="41" fillId="0" borderId="17" xfId="0" applyNumberFormat="1" applyFont="1" applyBorder="1" applyAlignment="1" applyProtection="1">
      <alignment/>
      <protection locked="0"/>
    </xf>
    <xf numFmtId="0" fontId="40" fillId="0" borderId="17" xfId="0" applyFont="1" applyBorder="1" applyAlignment="1">
      <alignment horizontal="center"/>
    </xf>
    <xf numFmtId="194" fontId="40" fillId="0" borderId="17" xfId="0" applyNumberFormat="1" applyFont="1" applyBorder="1" applyAlignment="1" applyProtection="1">
      <alignment/>
      <protection locked="0"/>
    </xf>
    <xf numFmtId="0" fontId="51" fillId="0" borderId="17" xfId="0" applyFont="1" applyBorder="1" applyAlignment="1">
      <alignment wrapText="1"/>
    </xf>
    <xf numFmtId="0" fontId="41" fillId="0" borderId="17" xfId="0" applyFont="1" applyBorder="1" applyAlignment="1">
      <alignment horizontal="center"/>
    </xf>
    <xf numFmtId="0" fontId="45" fillId="0" borderId="17" xfId="0" applyFont="1" applyBorder="1" applyAlignment="1">
      <alignment/>
    </xf>
    <xf numFmtId="194" fontId="74" fillId="0" borderId="10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94" fontId="0" fillId="0" borderId="0" xfId="0" applyNumberFormat="1" applyAlignment="1">
      <alignment/>
    </xf>
    <xf numFmtId="199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94" fontId="0" fillId="0" borderId="0" xfId="0" applyNumberFormat="1" applyFill="1" applyBorder="1" applyAlignment="1" applyProtection="1">
      <alignment/>
      <protection locked="0"/>
    </xf>
    <xf numFmtId="222" fontId="41" fillId="0" borderId="10" xfId="0" applyNumberFormat="1" applyFont="1" applyFill="1" applyBorder="1" applyAlignment="1" applyProtection="1">
      <alignment/>
      <protection locked="0"/>
    </xf>
    <xf numFmtId="222" fontId="40" fillId="0" borderId="10" xfId="0" applyNumberFormat="1" applyFont="1" applyFill="1" applyBorder="1" applyAlignment="1" applyProtection="1">
      <alignment/>
      <protection locked="0"/>
    </xf>
    <xf numFmtId="222" fontId="0" fillId="0" borderId="10" xfId="0" applyNumberFormat="1" applyFill="1" applyBorder="1" applyAlignment="1" applyProtection="1">
      <alignment/>
      <protection locked="0"/>
    </xf>
    <xf numFmtId="222" fontId="41" fillId="0" borderId="10" xfId="0" applyNumberFormat="1" applyFont="1" applyFill="1" applyBorder="1" applyAlignment="1" applyProtection="1">
      <alignment/>
      <protection locked="0"/>
    </xf>
    <xf numFmtId="222" fontId="74" fillId="0" borderId="10" xfId="0" applyNumberFormat="1" applyFont="1" applyFill="1" applyBorder="1" applyAlignment="1" applyProtection="1">
      <alignment/>
      <protection locked="0"/>
    </xf>
    <xf numFmtId="222" fontId="48" fillId="0" borderId="10" xfId="0" applyNumberFormat="1" applyFont="1" applyFill="1" applyBorder="1" applyAlignment="1" applyProtection="1">
      <alignment/>
      <protection locked="0"/>
    </xf>
    <xf numFmtId="222" fontId="74" fillId="0" borderId="10" xfId="0" applyNumberFormat="1" applyFont="1" applyBorder="1" applyAlignment="1" applyProtection="1">
      <alignment/>
      <protection locked="0"/>
    </xf>
    <xf numFmtId="222" fontId="0" fillId="0" borderId="10" xfId="0" applyNumberFormat="1" applyBorder="1" applyAlignment="1" applyProtection="1">
      <alignment/>
      <protection locked="0"/>
    </xf>
    <xf numFmtId="222" fontId="74" fillId="0" borderId="10" xfId="0" applyNumberFormat="1" applyFont="1" applyBorder="1" applyAlignment="1" applyProtection="1">
      <alignment horizontal="right" vertical="center"/>
      <protection locked="0"/>
    </xf>
    <xf numFmtId="222" fontId="81" fillId="0" borderId="10" xfId="0" applyNumberFormat="1" applyFont="1" applyBorder="1" applyAlignment="1" applyProtection="1">
      <alignment/>
      <protection locked="0"/>
    </xf>
    <xf numFmtId="222" fontId="74" fillId="0" borderId="10" xfId="0" applyNumberFormat="1" applyFont="1" applyFill="1" applyBorder="1" applyAlignment="1" applyProtection="1">
      <alignment/>
      <protection locked="0"/>
    </xf>
    <xf numFmtId="222" fontId="0" fillId="0" borderId="10" xfId="0" applyNumberFormat="1" applyFont="1" applyBorder="1" applyAlignment="1" applyProtection="1">
      <alignment/>
      <protection locked="0"/>
    </xf>
    <xf numFmtId="0" fontId="84" fillId="0" borderId="0" xfId="0" applyFont="1" applyAlignment="1">
      <alignment/>
    </xf>
    <xf numFmtId="169" fontId="84" fillId="0" borderId="0" xfId="0" applyNumberFormat="1" applyFont="1" applyAlignment="1">
      <alignment/>
    </xf>
    <xf numFmtId="3" fontId="84" fillId="0" borderId="0" xfId="0" applyNumberFormat="1" applyFont="1" applyAlignment="1">
      <alignment/>
    </xf>
    <xf numFmtId="0" fontId="83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5" fillId="0" borderId="10" xfId="0" applyFont="1" applyBorder="1" applyAlignment="1">
      <alignment/>
    </xf>
    <xf numFmtId="0" fontId="86" fillId="0" borderId="10" xfId="0" applyFont="1" applyBorder="1" applyAlignment="1">
      <alignment/>
    </xf>
    <xf numFmtId="0" fontId="86" fillId="0" borderId="10" xfId="0" applyFont="1" applyBorder="1" applyAlignment="1">
      <alignment wrapText="1"/>
    </xf>
    <xf numFmtId="0" fontId="85" fillId="0" borderId="10" xfId="0" applyFont="1" applyBorder="1" applyAlignment="1">
      <alignment wrapText="1"/>
    </xf>
    <xf numFmtId="0" fontId="85" fillId="0" borderId="10" xfId="0" applyFont="1" applyBorder="1" applyAlignment="1">
      <alignment horizontal="left" vertical="center"/>
    </xf>
    <xf numFmtId="0" fontId="87" fillId="0" borderId="0" xfId="0" applyFont="1" applyAlignment="1" applyProtection="1">
      <alignment horizontal="center"/>
      <protection/>
    </xf>
    <xf numFmtId="3" fontId="71" fillId="0" borderId="0" xfId="0" applyNumberFormat="1" applyFont="1" applyAlignment="1" applyProtection="1">
      <alignment/>
      <protection/>
    </xf>
    <xf numFmtId="3" fontId="86" fillId="0" borderId="10" xfId="0" applyNumberFormat="1" applyFont="1" applyBorder="1" applyAlignment="1">
      <alignment horizontal="center" vertical="center" wrapText="1"/>
    </xf>
    <xf numFmtId="49" fontId="88" fillId="0" borderId="10" xfId="0" applyNumberFormat="1" applyFont="1" applyBorder="1" applyAlignment="1">
      <alignment horizontal="center"/>
    </xf>
    <xf numFmtId="49" fontId="88" fillId="0" borderId="10" xfId="0" applyNumberFormat="1" applyFont="1" applyBorder="1" applyAlignment="1">
      <alignment horizontal="center" wrapText="1"/>
    </xf>
    <xf numFmtId="0" fontId="88" fillId="0" borderId="10" xfId="0" applyFont="1" applyBorder="1" applyAlignment="1">
      <alignment horizontal="center"/>
    </xf>
    <xf numFmtId="0" fontId="88" fillId="0" borderId="10" xfId="0" applyFont="1" applyBorder="1" applyAlignment="1">
      <alignment horizontal="center" wrapText="1"/>
    </xf>
    <xf numFmtId="3" fontId="88" fillId="0" borderId="10" xfId="0" applyNumberFormat="1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3" fontId="86" fillId="0" borderId="10" xfId="0" applyNumberFormat="1" applyFont="1" applyBorder="1" applyAlignment="1">
      <alignment horizontal="center"/>
    </xf>
    <xf numFmtId="0" fontId="87" fillId="0" borderId="10" xfId="0" applyFont="1" applyBorder="1" applyAlignment="1" applyProtection="1">
      <alignment horizontal="center"/>
      <protection locked="0"/>
    </xf>
    <xf numFmtId="169" fontId="85" fillId="0" borderId="10" xfId="0" applyNumberFormat="1" applyFont="1" applyBorder="1" applyAlignment="1" applyProtection="1">
      <alignment/>
      <protection locked="0"/>
    </xf>
    <xf numFmtId="169" fontId="86" fillId="0" borderId="10" xfId="0" applyNumberFormat="1" applyFont="1" applyBorder="1" applyAlignment="1" applyProtection="1">
      <alignment/>
      <protection locked="0"/>
    </xf>
    <xf numFmtId="169" fontId="86" fillId="0" borderId="10" xfId="0" applyNumberFormat="1" applyFont="1" applyFill="1" applyBorder="1" applyAlignment="1" applyProtection="1">
      <alignment/>
      <protection locked="0"/>
    </xf>
    <xf numFmtId="169" fontId="85" fillId="0" borderId="10" xfId="0" applyNumberFormat="1" applyFont="1" applyFill="1" applyBorder="1" applyAlignment="1" applyProtection="1">
      <alignment/>
      <protection locked="0"/>
    </xf>
    <xf numFmtId="3" fontId="87" fillId="0" borderId="10" xfId="0" applyNumberFormat="1" applyFont="1" applyBorder="1" applyAlignment="1">
      <alignment horizontal="center"/>
    </xf>
    <xf numFmtId="169" fontId="85" fillId="0" borderId="10" xfId="0" applyNumberFormat="1" applyFont="1" applyBorder="1" applyAlignment="1" applyProtection="1">
      <alignment horizontal="right"/>
      <protection locked="0"/>
    </xf>
    <xf numFmtId="169" fontId="86" fillId="0" borderId="10" xfId="0" applyNumberFormat="1" applyFont="1" applyBorder="1" applyAlignment="1" applyProtection="1">
      <alignment horizontal="right"/>
      <protection locked="0"/>
    </xf>
    <xf numFmtId="169" fontId="86" fillId="0" borderId="10" xfId="0" applyNumberFormat="1" applyFont="1" applyFill="1" applyBorder="1" applyAlignment="1" applyProtection="1">
      <alignment horizontal="right"/>
      <protection locked="0"/>
    </xf>
    <xf numFmtId="0" fontId="87" fillId="0" borderId="10" xfId="0" applyFont="1" applyBorder="1" applyAlignment="1" applyProtection="1">
      <alignment horizontal="center" vertical="center"/>
      <protection locked="0"/>
    </xf>
    <xf numFmtId="169" fontId="85" fillId="0" borderId="10" xfId="0" applyNumberFormat="1" applyFont="1" applyBorder="1" applyAlignment="1" applyProtection="1">
      <alignment horizontal="right" vertical="center"/>
      <protection locked="0"/>
    </xf>
    <xf numFmtId="169" fontId="85" fillId="0" borderId="10" xfId="0" applyNumberFormat="1" applyFont="1" applyFill="1" applyBorder="1" applyAlignment="1" applyProtection="1">
      <alignment horizontal="right" vertical="center"/>
      <protection locked="0"/>
    </xf>
    <xf numFmtId="169" fontId="85" fillId="0" borderId="10" xfId="0" applyNumberFormat="1" applyFont="1" applyFill="1" applyBorder="1" applyAlignment="1" applyProtection="1">
      <alignment horizontal="right"/>
      <protection locked="0"/>
    </xf>
    <xf numFmtId="0" fontId="71" fillId="0" borderId="0" xfId="0" applyFont="1" applyAlignment="1">
      <alignment/>
    </xf>
    <xf numFmtId="0" fontId="71" fillId="0" borderId="0" xfId="0" applyFont="1" applyAlignment="1" applyProtection="1">
      <alignment/>
      <protection locked="0"/>
    </xf>
    <xf numFmtId="0" fontId="88" fillId="0" borderId="0" xfId="0" applyFont="1" applyAlignment="1">
      <alignment/>
    </xf>
    <xf numFmtId="169" fontId="71" fillId="0" borderId="0" xfId="0" applyNumberFormat="1" applyFont="1" applyFill="1" applyAlignment="1">
      <alignment/>
    </xf>
    <xf numFmtId="169" fontId="71" fillId="0" borderId="0" xfId="0" applyNumberFormat="1" applyFont="1" applyAlignment="1">
      <alignment/>
    </xf>
    <xf numFmtId="3" fontId="71" fillId="0" borderId="0" xfId="0" applyNumberFormat="1" applyFont="1" applyAlignment="1">
      <alignment/>
    </xf>
    <xf numFmtId="194" fontId="71" fillId="0" borderId="0" xfId="0" applyNumberFormat="1" applyFont="1" applyAlignment="1">
      <alignment/>
    </xf>
    <xf numFmtId="199" fontId="71" fillId="0" borderId="0" xfId="0" applyNumberFormat="1" applyFont="1" applyAlignment="1">
      <alignment/>
    </xf>
    <xf numFmtId="0" fontId="89" fillId="0" borderId="0" xfId="0" applyFont="1" applyBorder="1" applyAlignment="1" applyProtection="1">
      <alignment vertical="top" wrapText="1"/>
      <protection locked="0"/>
    </xf>
    <xf numFmtId="0" fontId="71" fillId="0" borderId="0" xfId="0" applyFont="1" applyBorder="1" applyAlignment="1" applyProtection="1">
      <alignment vertical="top" wrapText="1"/>
      <protection locked="0"/>
    </xf>
    <xf numFmtId="0" fontId="89" fillId="0" borderId="0" xfId="0" applyFont="1" applyBorder="1" applyAlignment="1">
      <alignment vertical="top" wrapText="1"/>
    </xf>
    <xf numFmtId="0" fontId="86" fillId="0" borderId="0" xfId="0" applyFont="1" applyAlignment="1" applyProtection="1">
      <alignment/>
      <protection/>
    </xf>
    <xf numFmtId="169" fontId="86" fillId="0" borderId="0" xfId="0" applyNumberFormat="1" applyFont="1" applyFill="1" applyAlignment="1" applyProtection="1">
      <alignment/>
      <protection/>
    </xf>
    <xf numFmtId="169" fontId="86" fillId="0" borderId="0" xfId="0" applyNumberFormat="1" applyFont="1" applyAlignment="1" applyProtection="1">
      <alignment/>
      <protection/>
    </xf>
    <xf numFmtId="0" fontId="86" fillId="0" borderId="0" xfId="0" applyFont="1" applyAlignment="1" applyProtection="1">
      <alignment/>
      <protection locked="0"/>
    </xf>
    <xf numFmtId="0" fontId="86" fillId="0" borderId="0" xfId="0" applyFont="1" applyAlignment="1">
      <alignment/>
    </xf>
    <xf numFmtId="169" fontId="86" fillId="0" borderId="0" xfId="0" applyNumberFormat="1" applyFont="1" applyFill="1" applyAlignment="1">
      <alignment/>
    </xf>
    <xf numFmtId="169" fontId="86" fillId="0" borderId="0" xfId="0" applyNumberFormat="1" applyFont="1" applyAlignment="1">
      <alignment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169" fontId="14" fillId="0" borderId="10" xfId="0" applyNumberFormat="1" applyFont="1" applyFill="1" applyBorder="1" applyAlignment="1" applyProtection="1">
      <alignment/>
      <protection locked="0"/>
    </xf>
    <xf numFmtId="0" fontId="15" fillId="0" borderId="10" xfId="0" applyFont="1" applyBorder="1" applyAlignment="1">
      <alignment wrapText="1"/>
    </xf>
    <xf numFmtId="169" fontId="15" fillId="0" borderId="10" xfId="0" applyNumberFormat="1" applyFont="1" applyFill="1" applyBorder="1" applyAlignment="1" applyProtection="1">
      <alignment/>
      <protection locked="0"/>
    </xf>
    <xf numFmtId="225" fontId="15" fillId="0" borderId="10" xfId="0" applyNumberFormat="1" applyFont="1" applyFill="1" applyBorder="1" applyAlignment="1" applyProtection="1">
      <alignment/>
      <protection locked="0"/>
    </xf>
    <xf numFmtId="225" fontId="14" fillId="0" borderId="10" xfId="0" applyNumberFormat="1" applyFont="1" applyFill="1" applyBorder="1" applyAlignment="1" applyProtection="1">
      <alignment/>
      <protection locked="0"/>
    </xf>
    <xf numFmtId="0" fontId="15" fillId="0" borderId="0" xfId="0" applyFont="1" applyAlignment="1">
      <alignment horizontal="left"/>
    </xf>
    <xf numFmtId="0" fontId="17" fillId="0" borderId="10" xfId="0" applyFont="1" applyBorder="1" applyAlignment="1" applyProtection="1">
      <alignment horizontal="center"/>
      <protection locked="0"/>
    </xf>
    <xf numFmtId="0" fontId="86" fillId="0" borderId="0" xfId="0" applyFont="1" applyAlignment="1">
      <alignment horizontal="center"/>
    </xf>
    <xf numFmtId="3" fontId="86" fillId="0" borderId="0" xfId="0" applyNumberFormat="1" applyFont="1" applyAlignment="1">
      <alignment/>
    </xf>
    <xf numFmtId="222" fontId="14" fillId="0" borderId="17" xfId="57" applyNumberFormat="1" applyFont="1" applyBorder="1" applyAlignment="1">
      <alignment horizontal="center" wrapText="1"/>
      <protection/>
    </xf>
    <xf numFmtId="0" fontId="14" fillId="0" borderId="17" xfId="57" applyFont="1" applyBorder="1" applyAlignment="1">
      <alignment horizontal="center" wrapText="1"/>
      <protection/>
    </xf>
    <xf numFmtId="0" fontId="14" fillId="0" borderId="17" xfId="57" applyFont="1" applyBorder="1" applyAlignment="1">
      <alignment wrapText="1"/>
      <protection/>
    </xf>
    <xf numFmtId="0" fontId="14" fillId="0" borderId="17" xfId="57" applyFont="1" applyBorder="1" applyAlignment="1" applyProtection="1">
      <alignment horizontal="center"/>
      <protection locked="0"/>
    </xf>
    <xf numFmtId="222" fontId="14" fillId="0" borderId="17" xfId="57" applyNumberFormat="1" applyFont="1" applyBorder="1" applyAlignment="1" applyProtection="1">
      <alignment horizontal="center"/>
      <protection locked="0"/>
    </xf>
    <xf numFmtId="0" fontId="18" fillId="0" borderId="17" xfId="57" applyFont="1" applyBorder="1" applyAlignment="1">
      <alignment horizontal="center"/>
      <protection/>
    </xf>
    <xf numFmtId="0" fontId="18" fillId="0" borderId="17" xfId="57" applyFont="1" applyBorder="1">
      <alignment/>
      <protection/>
    </xf>
    <xf numFmtId="0" fontId="15" fillId="0" borderId="17" xfId="57" applyFont="1" applyBorder="1" applyProtection="1">
      <alignment/>
      <protection locked="0"/>
    </xf>
    <xf numFmtId="222" fontId="14" fillId="0" borderId="17" xfId="57" applyNumberFormat="1" applyFont="1" applyBorder="1" applyProtection="1">
      <alignment/>
      <protection locked="0"/>
    </xf>
    <xf numFmtId="0" fontId="15" fillId="0" borderId="17" xfId="57" applyFont="1" applyBorder="1" applyAlignment="1">
      <alignment horizontal="right"/>
      <protection/>
    </xf>
    <xf numFmtId="0" fontId="15" fillId="0" borderId="17" xfId="57" applyFont="1" applyBorder="1" applyAlignment="1">
      <alignment wrapText="1"/>
      <protection/>
    </xf>
    <xf numFmtId="222" fontId="15" fillId="0" borderId="17" xfId="57" applyNumberFormat="1" applyFont="1" applyBorder="1" applyProtection="1">
      <alignment/>
      <protection locked="0"/>
    </xf>
    <xf numFmtId="0" fontId="15" fillId="0" borderId="17" xfId="57" applyFont="1" applyBorder="1">
      <alignment/>
      <protection/>
    </xf>
    <xf numFmtId="0" fontId="15" fillId="0" borderId="17" xfId="57" applyFont="1" applyBorder="1" applyAlignment="1">
      <alignment horizontal="center"/>
      <protection/>
    </xf>
    <xf numFmtId="0" fontId="18" fillId="0" borderId="17" xfId="57" applyFont="1" applyBorder="1" applyAlignment="1">
      <alignment wrapText="1"/>
      <protection/>
    </xf>
    <xf numFmtId="0" fontId="14" fillId="0" borderId="17" xfId="57" applyFont="1" applyBorder="1" applyAlignment="1">
      <alignment horizontal="center"/>
      <protection/>
    </xf>
    <xf numFmtId="0" fontId="14" fillId="0" borderId="17" xfId="57" applyFont="1" applyBorder="1">
      <alignment/>
      <protection/>
    </xf>
    <xf numFmtId="0" fontId="15" fillId="0" borderId="0" xfId="57" applyFont="1" applyBorder="1">
      <alignment/>
      <protection/>
    </xf>
    <xf numFmtId="222" fontId="15" fillId="0" borderId="0" xfId="57" applyNumberFormat="1" applyFont="1" applyBorder="1">
      <alignment/>
      <protection/>
    </xf>
    <xf numFmtId="0" fontId="86" fillId="0" borderId="0" xfId="57" applyFont="1" applyProtection="1">
      <alignment/>
      <protection/>
    </xf>
    <xf numFmtId="222" fontId="86" fillId="0" borderId="0" xfId="57" applyNumberFormat="1" applyFont="1" applyProtection="1">
      <alignment/>
      <protection/>
    </xf>
    <xf numFmtId="0" fontId="86" fillId="0" borderId="0" xfId="57" applyFont="1">
      <alignment/>
      <protection/>
    </xf>
    <xf numFmtId="0" fontId="86" fillId="0" borderId="0" xfId="57" applyFont="1" applyProtection="1">
      <alignment/>
      <protection locked="0"/>
    </xf>
    <xf numFmtId="222" fontId="86" fillId="0" borderId="0" xfId="57" applyNumberFormat="1" applyFont="1" applyProtection="1">
      <alignment/>
      <protection locked="0"/>
    </xf>
    <xf numFmtId="222" fontId="86" fillId="0" borderId="0" xfId="57" applyNumberFormat="1" applyFont="1">
      <alignment/>
      <protection/>
    </xf>
    <xf numFmtId="1" fontId="86" fillId="0" borderId="0" xfId="57" applyNumberFormat="1" applyFont="1">
      <alignment/>
      <protection/>
    </xf>
    <xf numFmtId="0" fontId="14" fillId="0" borderId="0" xfId="57" applyFont="1" applyBorder="1">
      <alignment/>
      <protection/>
    </xf>
    <xf numFmtId="0" fontId="15" fillId="0" borderId="0" xfId="57" applyFont="1" applyBorder="1" applyProtection="1">
      <alignment/>
      <protection locked="0"/>
    </xf>
    <xf numFmtId="222" fontId="14" fillId="0" borderId="0" xfId="57" applyNumberFormat="1" applyFont="1" applyBorder="1" applyProtection="1">
      <alignment/>
      <protection locked="0"/>
    </xf>
    <xf numFmtId="3" fontId="86" fillId="0" borderId="0" xfId="57" applyNumberFormat="1" applyFont="1" applyProtection="1">
      <alignment/>
      <protection/>
    </xf>
    <xf numFmtId="0" fontId="15" fillId="0" borderId="14" xfId="57" applyFont="1" applyBorder="1" applyAlignment="1">
      <alignment horizontal="center" wrapText="1"/>
      <protection/>
    </xf>
    <xf numFmtId="0" fontId="14" fillId="0" borderId="12" xfId="57" applyFont="1" applyBorder="1" applyAlignment="1">
      <alignment wrapText="1"/>
      <protection/>
    </xf>
    <xf numFmtId="3" fontId="15" fillId="0" borderId="12" xfId="57" applyNumberFormat="1" applyFont="1" applyBorder="1" applyProtection="1">
      <alignment/>
      <protection locked="0"/>
    </xf>
    <xf numFmtId="194" fontId="15" fillId="0" borderId="12" xfId="57" applyNumberFormat="1" applyFont="1" applyBorder="1" applyProtection="1">
      <alignment/>
      <protection locked="0"/>
    </xf>
    <xf numFmtId="0" fontId="15" fillId="0" borderId="11" xfId="57" applyFont="1" applyBorder="1" applyAlignment="1">
      <alignment wrapText="1"/>
      <protection/>
    </xf>
    <xf numFmtId="3" fontId="15" fillId="0" borderId="11" xfId="57" applyNumberFormat="1" applyFont="1" applyBorder="1" applyProtection="1">
      <alignment/>
      <protection locked="0"/>
    </xf>
    <xf numFmtId="194" fontId="15" fillId="0" borderId="11" xfId="57" applyNumberFormat="1" applyFont="1" applyBorder="1" applyProtection="1">
      <alignment/>
      <protection locked="0"/>
    </xf>
    <xf numFmtId="194" fontId="86" fillId="0" borderId="10" xfId="57" applyNumberFormat="1" applyFont="1" applyBorder="1" applyProtection="1">
      <alignment/>
      <protection locked="0"/>
    </xf>
    <xf numFmtId="0" fontId="14" fillId="0" borderId="11" xfId="57" applyFont="1" applyBorder="1" applyAlignment="1">
      <alignment wrapText="1"/>
      <protection/>
    </xf>
    <xf numFmtId="3" fontId="14" fillId="0" borderId="11" xfId="57" applyNumberFormat="1" applyFont="1" applyBorder="1" applyProtection="1">
      <alignment/>
      <protection locked="0"/>
    </xf>
    <xf numFmtId="0" fontId="15" fillId="33" borderId="11" xfId="57" applyFont="1" applyFill="1" applyBorder="1">
      <alignment/>
      <protection/>
    </xf>
    <xf numFmtId="3" fontId="15" fillId="33" borderId="11" xfId="57" applyNumberFormat="1" applyFont="1" applyFill="1" applyBorder="1">
      <alignment/>
      <protection/>
    </xf>
    <xf numFmtId="0" fontId="14" fillId="0" borderId="13" xfId="57" applyFont="1" applyBorder="1" applyAlignment="1">
      <alignment wrapText="1"/>
      <protection/>
    </xf>
    <xf numFmtId="3" fontId="14" fillId="0" borderId="13" xfId="57" applyNumberFormat="1" applyFont="1" applyBorder="1" applyProtection="1">
      <alignment/>
      <protection locked="0"/>
    </xf>
    <xf numFmtId="3" fontId="15" fillId="0" borderId="13" xfId="57" applyNumberFormat="1" applyFont="1" applyBorder="1" applyProtection="1">
      <alignment/>
      <protection locked="0"/>
    </xf>
    <xf numFmtId="3" fontId="14" fillId="0" borderId="11" xfId="57" applyNumberFormat="1" applyFont="1" applyFill="1" applyBorder="1" applyProtection="1">
      <alignment/>
      <protection locked="0"/>
    </xf>
    <xf numFmtId="0" fontId="15" fillId="0" borderId="12" xfId="57" applyFont="1" applyBorder="1" applyAlignment="1">
      <alignment wrapText="1"/>
      <protection/>
    </xf>
    <xf numFmtId="3" fontId="15" fillId="0" borderId="11" xfId="57" applyNumberFormat="1" applyFont="1" applyFill="1" applyBorder="1" applyProtection="1">
      <alignment/>
      <protection locked="0"/>
    </xf>
    <xf numFmtId="0" fontId="15" fillId="0" borderId="0" xfId="57" applyFont="1" applyAlignment="1">
      <alignment horizontal="left"/>
      <protection/>
    </xf>
    <xf numFmtId="0" fontId="15" fillId="0" borderId="0" xfId="57" applyFont="1" applyAlignment="1">
      <alignment/>
      <protection/>
    </xf>
    <xf numFmtId="0" fontId="85" fillId="0" borderId="0" xfId="57" applyFont="1" applyBorder="1" applyAlignment="1" applyProtection="1">
      <alignment horizontal="center" vertical="center"/>
      <protection locked="0"/>
    </xf>
    <xf numFmtId="3" fontId="86" fillId="0" borderId="0" xfId="57" applyNumberFormat="1" applyFont="1">
      <alignment/>
      <protection/>
    </xf>
    <xf numFmtId="2" fontId="86" fillId="0" borderId="0" xfId="57" applyNumberFormat="1" applyFont="1">
      <alignment/>
      <protection/>
    </xf>
    <xf numFmtId="0" fontId="15" fillId="0" borderId="15" xfId="57" applyFont="1" applyBorder="1" applyAlignment="1">
      <alignment horizontal="center" vertical="center" wrapText="1"/>
      <protection/>
    </xf>
    <xf numFmtId="0" fontId="15" fillId="0" borderId="16" xfId="57" applyFont="1" applyBorder="1" applyAlignment="1">
      <alignment horizontal="center" vertical="center" wrapText="1"/>
      <protection/>
    </xf>
    <xf numFmtId="0" fontId="14" fillId="0" borderId="0" xfId="57" applyFont="1" applyBorder="1" applyAlignment="1">
      <alignment wrapText="1"/>
      <protection/>
    </xf>
    <xf numFmtId="3" fontId="14" fillId="0" borderId="0" xfId="57" applyNumberFormat="1" applyFont="1" applyBorder="1" applyProtection="1">
      <alignment/>
      <protection locked="0"/>
    </xf>
    <xf numFmtId="3" fontId="15" fillId="0" borderId="0" xfId="57" applyNumberFormat="1" applyFont="1" applyBorder="1" applyProtection="1">
      <alignment/>
      <protection locked="0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3" fontId="83" fillId="0" borderId="18" xfId="0" applyNumberFormat="1" applyFont="1" applyBorder="1" applyAlignment="1">
      <alignment horizontal="center" vertical="center" wrapText="1"/>
    </xf>
    <xf numFmtId="3" fontId="83" fillId="0" borderId="19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4" fillId="0" borderId="0" xfId="0" applyFont="1" applyAlignment="1" applyProtection="1">
      <alignment horizontal="center"/>
      <protection/>
    </xf>
    <xf numFmtId="0" fontId="74" fillId="0" borderId="0" xfId="0" applyFont="1" applyAlignment="1" applyProtection="1">
      <alignment horizontal="center"/>
      <protection locked="0"/>
    </xf>
    <xf numFmtId="0" fontId="49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74" fillId="0" borderId="0" xfId="0" applyFont="1" applyBorder="1" applyAlignment="1" applyProtection="1">
      <alignment horizontal="center"/>
      <protection locked="0"/>
    </xf>
    <xf numFmtId="0" fontId="41" fillId="0" borderId="1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86" fillId="0" borderId="0" xfId="0" applyFont="1" applyAlignment="1" applyProtection="1">
      <alignment horizontal="left"/>
      <protection locked="0"/>
    </xf>
    <xf numFmtId="0" fontId="86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3" fontId="88" fillId="0" borderId="18" xfId="0" applyNumberFormat="1" applyFont="1" applyBorder="1" applyAlignment="1">
      <alignment horizontal="center" vertical="center" shrinkToFit="1"/>
    </xf>
    <xf numFmtId="3" fontId="88" fillId="0" borderId="19" xfId="0" applyNumberFormat="1" applyFont="1" applyBorder="1" applyAlignment="1">
      <alignment horizontal="center" vertical="center" shrinkToFit="1"/>
    </xf>
    <xf numFmtId="3" fontId="86" fillId="0" borderId="10" xfId="0" applyNumberFormat="1" applyFont="1" applyBorder="1" applyAlignment="1">
      <alignment horizontal="center" vertical="center"/>
    </xf>
    <xf numFmtId="0" fontId="86" fillId="0" borderId="0" xfId="0" applyFont="1" applyAlignment="1" applyProtection="1">
      <alignment horizontal="center"/>
      <protection/>
    </xf>
    <xf numFmtId="0" fontId="86" fillId="0" borderId="18" xfId="0" applyFont="1" applyBorder="1" applyAlignment="1">
      <alignment horizontal="center" vertical="center"/>
    </xf>
    <xf numFmtId="0" fontId="86" fillId="0" borderId="19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/>
    </xf>
    <xf numFmtId="0" fontId="71" fillId="0" borderId="0" xfId="0" applyFont="1" applyAlignment="1" applyProtection="1">
      <alignment horizontal="left"/>
      <protection locked="0"/>
    </xf>
    <xf numFmtId="0" fontId="90" fillId="0" borderId="0" xfId="0" applyFont="1" applyAlignment="1" applyProtection="1">
      <alignment horizontal="center"/>
      <protection/>
    </xf>
    <xf numFmtId="0" fontId="90" fillId="0" borderId="0" xfId="0" applyFont="1" applyAlignment="1" applyProtection="1">
      <alignment horizontal="center"/>
      <protection locked="0"/>
    </xf>
    <xf numFmtId="0" fontId="85" fillId="0" borderId="0" xfId="0" applyFont="1" applyAlignment="1">
      <alignment horizontal="center"/>
    </xf>
    <xf numFmtId="0" fontId="85" fillId="0" borderId="21" xfId="0" applyFont="1" applyBorder="1" applyAlignment="1" applyProtection="1">
      <alignment horizontal="center"/>
      <protection locked="0"/>
    </xf>
    <xf numFmtId="0" fontId="74" fillId="0" borderId="17" xfId="0" applyFont="1" applyBorder="1" applyAlignment="1">
      <alignment horizontal="center"/>
    </xf>
    <xf numFmtId="0" fontId="74" fillId="0" borderId="17" xfId="0" applyFont="1" applyBorder="1" applyAlignment="1" applyProtection="1">
      <alignment horizontal="center"/>
      <protection locked="0"/>
    </xf>
    <xf numFmtId="0" fontId="41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74" fillId="0" borderId="0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/>
    </xf>
    <xf numFmtId="0" fontId="86" fillId="0" borderId="0" xfId="57" applyFont="1" applyAlignment="1" applyProtection="1">
      <alignment horizontal="left"/>
      <protection locked="0"/>
    </xf>
    <xf numFmtId="0" fontId="85" fillId="0" borderId="17" xfId="57" applyFont="1" applyBorder="1" applyAlignment="1">
      <alignment horizontal="center"/>
      <protection/>
    </xf>
    <xf numFmtId="0" fontId="85" fillId="0" borderId="17" xfId="57" applyFont="1" applyBorder="1" applyAlignment="1" applyProtection="1">
      <alignment horizontal="center"/>
      <protection locked="0"/>
    </xf>
    <xf numFmtId="0" fontId="14" fillId="0" borderId="17" xfId="57" applyFont="1" applyBorder="1" applyAlignment="1">
      <alignment horizontal="center" wrapText="1"/>
      <protection/>
    </xf>
    <xf numFmtId="222" fontId="14" fillId="0" borderId="17" xfId="57" applyNumberFormat="1" applyFont="1" applyBorder="1" applyAlignment="1">
      <alignment horizontal="center" wrapText="1"/>
      <protection/>
    </xf>
    <xf numFmtId="0" fontId="85" fillId="0" borderId="0" xfId="57" applyFont="1" applyAlignment="1">
      <alignment horizontal="center"/>
      <protection/>
    </xf>
    <xf numFmtId="0" fontId="85" fillId="0" borderId="0" xfId="57" applyFont="1" applyBorder="1" applyAlignment="1" applyProtection="1">
      <alignment horizontal="center" vertical="center"/>
      <protection locked="0"/>
    </xf>
    <xf numFmtId="0" fontId="86" fillId="0" borderId="22" xfId="57" applyFont="1" applyBorder="1" applyAlignment="1">
      <alignment horizontal="center"/>
      <protection/>
    </xf>
    <xf numFmtId="0" fontId="15" fillId="0" borderId="0" xfId="57" applyFont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an_konacni ZL 30.09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113"/>
  <sheetViews>
    <sheetView zoomScalePageLayoutView="0" workbookViewId="0" topLeftCell="A1">
      <selection activeCell="D63" activeCellId="1" sqref="D11:D58 D63:D108"/>
    </sheetView>
  </sheetViews>
  <sheetFormatPr defaultColWidth="9.140625" defaultRowHeight="15"/>
  <cols>
    <col min="1" max="1" width="22.28125" style="25" customWidth="1"/>
    <col min="2" max="2" width="77.7109375" style="0" customWidth="1"/>
    <col min="3" max="3" width="3.7109375" style="75" hidden="1" customWidth="1"/>
    <col min="4" max="5" width="19.421875" style="28" customWidth="1"/>
    <col min="6" max="6" width="11.7109375" style="0" customWidth="1"/>
    <col min="7" max="7" width="12.140625" style="0" bestFit="1" customWidth="1"/>
    <col min="11" max="11" width="11.00390625" style="0" customWidth="1"/>
  </cols>
  <sheetData>
    <row r="1" spans="1:5" ht="15">
      <c r="A1" s="251" t="s">
        <v>356</v>
      </c>
      <c r="B1" s="251"/>
      <c r="C1" s="72"/>
      <c r="D1" s="30" t="s">
        <v>344</v>
      </c>
      <c r="E1" s="30"/>
    </row>
    <row r="2" spans="1:5" ht="15">
      <c r="A2" s="251" t="s">
        <v>347</v>
      </c>
      <c r="B2" s="251"/>
      <c r="C2" s="72"/>
      <c r="D2" s="30" t="s">
        <v>345</v>
      </c>
      <c r="E2" s="30"/>
    </row>
    <row r="3" spans="1:5" ht="15">
      <c r="A3" s="251" t="s">
        <v>348</v>
      </c>
      <c r="B3" s="251"/>
      <c r="C3" s="72"/>
      <c r="D3" s="30"/>
      <c r="E3" s="30"/>
    </row>
    <row r="4" spans="1:5" ht="15">
      <c r="A4" s="251"/>
      <c r="B4" s="251"/>
      <c r="C4" s="72"/>
      <c r="D4" s="30"/>
      <c r="E4" s="30"/>
    </row>
    <row r="5" spans="1:5" ht="15">
      <c r="A5" s="261" t="s">
        <v>177</v>
      </c>
      <c r="B5" s="261"/>
      <c r="C5" s="261"/>
      <c r="D5" s="261"/>
      <c r="E5" s="261"/>
    </row>
    <row r="6" spans="1:5" ht="15">
      <c r="A6" s="262" t="s">
        <v>363</v>
      </c>
      <c r="B6" s="262"/>
      <c r="C6" s="262"/>
      <c r="D6" s="262"/>
      <c r="E6" s="262"/>
    </row>
    <row r="7" spans="1:5" ht="15">
      <c r="A7" s="257" t="s">
        <v>58</v>
      </c>
      <c r="B7" s="257"/>
      <c r="C7" s="257"/>
      <c r="D7" s="257"/>
      <c r="E7" s="257"/>
    </row>
    <row r="8" spans="1:5" ht="12" customHeight="1">
      <c r="A8" s="258" t="s">
        <v>59</v>
      </c>
      <c r="B8" s="253" t="s">
        <v>0</v>
      </c>
      <c r="C8" s="254" t="s">
        <v>326</v>
      </c>
      <c r="D8" s="256" t="s">
        <v>327</v>
      </c>
      <c r="E8" s="256"/>
    </row>
    <row r="9" spans="1:5" ht="15" customHeight="1">
      <c r="A9" s="259"/>
      <c r="B9" s="253"/>
      <c r="C9" s="255"/>
      <c r="D9" s="31" t="s">
        <v>3</v>
      </c>
      <c r="E9" s="31" t="s">
        <v>4</v>
      </c>
    </row>
    <row r="10" spans="1:5" ht="9.75" customHeight="1">
      <c r="A10" s="73">
        <v>1</v>
      </c>
      <c r="B10" s="73">
        <v>2</v>
      </c>
      <c r="C10" s="73">
        <v>3</v>
      </c>
      <c r="D10" s="77">
        <v>4</v>
      </c>
      <c r="E10" s="77">
        <v>5</v>
      </c>
    </row>
    <row r="11" spans="1:5" ht="15">
      <c r="A11" s="36" t="s">
        <v>57</v>
      </c>
      <c r="B11" s="68" t="s">
        <v>60</v>
      </c>
      <c r="C11" s="74">
        <v>5</v>
      </c>
      <c r="D11" s="122" t="e">
        <f>D12+D13+D14+D15</f>
        <v>#REF!</v>
      </c>
      <c r="E11" s="63">
        <f>E12+E13+E14+E15</f>
        <v>1044.7699999999995</v>
      </c>
    </row>
    <row r="12" spans="1:5" ht="13.5" customHeight="1">
      <c r="A12" s="36" t="s">
        <v>330</v>
      </c>
      <c r="B12" s="8" t="s">
        <v>61</v>
      </c>
      <c r="C12" s="74"/>
      <c r="D12" s="123"/>
      <c r="E12" s="84"/>
    </row>
    <row r="13" spans="1:5" ht="15">
      <c r="A13" s="36" t="s">
        <v>62</v>
      </c>
      <c r="B13" s="8" t="s">
        <v>63</v>
      </c>
      <c r="C13" s="74"/>
      <c r="D13" s="123" t="e">
        <f>ROUND(#REF!,0)</f>
        <v>#REF!</v>
      </c>
      <c r="E13" s="84">
        <v>2121.6499999999996</v>
      </c>
    </row>
    <row r="14" spans="1:5" ht="30">
      <c r="A14" s="36" t="s">
        <v>329</v>
      </c>
      <c r="B14" s="9" t="s">
        <v>64</v>
      </c>
      <c r="C14" s="74"/>
      <c r="D14" s="123"/>
      <c r="E14" s="84"/>
    </row>
    <row r="15" spans="1:5" ht="15">
      <c r="A15" s="36" t="s">
        <v>331</v>
      </c>
      <c r="B15" s="8" t="s">
        <v>65</v>
      </c>
      <c r="C15" s="74"/>
      <c r="D15" s="123" t="e">
        <f>ROUND(#REF!,0)</f>
        <v>#REF!</v>
      </c>
      <c r="E15" s="83">
        <v>-1076.88</v>
      </c>
    </row>
    <row r="16" spans="1:5" ht="30">
      <c r="A16" s="36" t="s">
        <v>57</v>
      </c>
      <c r="B16" s="69" t="s">
        <v>66</v>
      </c>
      <c r="C16" s="74">
        <v>6</v>
      </c>
      <c r="D16" s="122" t="e">
        <f>D17+D18+D19+D20+D21</f>
        <v>#REF!</v>
      </c>
      <c r="E16" s="63">
        <f>E17+E18+E19+E20+E21</f>
        <v>222282.24000000005</v>
      </c>
    </row>
    <row r="17" spans="1:5" ht="15">
      <c r="A17" s="36" t="s">
        <v>332</v>
      </c>
      <c r="B17" s="8" t="s">
        <v>67</v>
      </c>
      <c r="C17" s="74"/>
      <c r="D17" s="123"/>
      <c r="E17" s="84"/>
    </row>
    <row r="18" spans="1:5" ht="15">
      <c r="A18" s="36" t="s">
        <v>68</v>
      </c>
      <c r="B18" s="8" t="s">
        <v>69</v>
      </c>
      <c r="C18" s="74"/>
      <c r="D18" s="123" t="e">
        <f>ROUND(SUM(#REF!),0)</f>
        <v>#REF!</v>
      </c>
      <c r="E18" s="84">
        <v>518628.45999999996</v>
      </c>
    </row>
    <row r="19" spans="1:5" ht="27.75" customHeight="1">
      <c r="A19" s="36" t="s">
        <v>333</v>
      </c>
      <c r="B19" s="9" t="s">
        <v>70</v>
      </c>
      <c r="C19" s="74"/>
      <c r="D19" s="123"/>
      <c r="E19" s="84"/>
    </row>
    <row r="20" spans="1:5" ht="27" customHeight="1">
      <c r="A20" s="36" t="s">
        <v>71</v>
      </c>
      <c r="B20" s="9" t="s">
        <v>72</v>
      </c>
      <c r="C20" s="74"/>
      <c r="D20" s="123"/>
      <c r="E20" s="84"/>
    </row>
    <row r="21" spans="1:5" ht="30">
      <c r="A21" s="36" t="s">
        <v>334</v>
      </c>
      <c r="B21" s="9" t="s">
        <v>73</v>
      </c>
      <c r="C21" s="74"/>
      <c r="D21" s="123" t="e">
        <f>ROUND(SUM(#REF!),0)</f>
        <v>#REF!</v>
      </c>
      <c r="E21" s="83">
        <v>-296346.2199999999</v>
      </c>
    </row>
    <row r="22" spans="1:5" ht="15">
      <c r="A22" s="36" t="s">
        <v>57</v>
      </c>
      <c r="B22" s="68" t="s">
        <v>74</v>
      </c>
      <c r="C22" s="74">
        <v>7</v>
      </c>
      <c r="D22" s="122" t="e">
        <f>D23+D35</f>
        <v>#REF!</v>
      </c>
      <c r="E22" s="63">
        <f>E23+E35</f>
        <v>946689.71</v>
      </c>
    </row>
    <row r="23" spans="1:5" ht="15">
      <c r="A23" s="36" t="s">
        <v>57</v>
      </c>
      <c r="B23" s="8" t="s">
        <v>75</v>
      </c>
      <c r="C23" s="74"/>
      <c r="D23" s="123" t="e">
        <f>D24+D25+D26+D27+D28+D29+D30+D31+D32+D33+D34</f>
        <v>#REF!</v>
      </c>
      <c r="E23" s="84">
        <v>946689.71</v>
      </c>
    </row>
    <row r="24" spans="1:5" ht="15">
      <c r="A24" s="35" t="s">
        <v>76</v>
      </c>
      <c r="B24" s="8" t="s">
        <v>77</v>
      </c>
      <c r="C24" s="74"/>
      <c r="D24" s="123"/>
      <c r="E24" s="84"/>
    </row>
    <row r="25" spans="1:6" ht="15">
      <c r="A25" s="35" t="s">
        <v>78</v>
      </c>
      <c r="B25" s="8" t="s">
        <v>79</v>
      </c>
      <c r="C25" s="74"/>
      <c r="D25" s="123" t="e">
        <f>ROUND(#REF!,0)</f>
        <v>#REF!</v>
      </c>
      <c r="E25" s="84">
        <v>237249.85</v>
      </c>
      <c r="F25" s="28"/>
    </row>
    <row r="26" spans="1:5" ht="15">
      <c r="A26" s="35" t="s">
        <v>80</v>
      </c>
      <c r="B26" s="8" t="s">
        <v>81</v>
      </c>
      <c r="C26" s="74"/>
      <c r="D26" s="123"/>
      <c r="E26" s="84"/>
    </row>
    <row r="27" spans="1:5" ht="15">
      <c r="A27" s="35" t="s">
        <v>82</v>
      </c>
      <c r="B27" s="8" t="s">
        <v>83</v>
      </c>
      <c r="C27" s="74"/>
      <c r="D27" s="123"/>
      <c r="E27" s="84"/>
    </row>
    <row r="28" spans="1:5" ht="15">
      <c r="A28" s="35" t="s">
        <v>84</v>
      </c>
      <c r="B28" s="8" t="s">
        <v>85</v>
      </c>
      <c r="C28" s="74"/>
      <c r="D28" s="123" t="e">
        <f>ROUND(#REF!,0)</f>
        <v>#REF!</v>
      </c>
      <c r="E28" s="84">
        <v>500000</v>
      </c>
    </row>
    <row r="29" spans="1:5" ht="30">
      <c r="A29" s="35" t="s">
        <v>86</v>
      </c>
      <c r="B29" s="9" t="s">
        <v>87</v>
      </c>
      <c r="C29" s="74"/>
      <c r="D29" s="123"/>
      <c r="E29" s="84"/>
    </row>
    <row r="30" spans="1:5" ht="15">
      <c r="A30" s="36" t="s">
        <v>335</v>
      </c>
      <c r="B30" s="8" t="s">
        <v>88</v>
      </c>
      <c r="C30" s="74"/>
      <c r="D30" s="123" t="e">
        <f>ROUND(#REF!,0)</f>
        <v>#REF!</v>
      </c>
      <c r="E30" s="84">
        <v>50000</v>
      </c>
    </row>
    <row r="31" spans="1:5" ht="15">
      <c r="A31" s="36" t="s">
        <v>336</v>
      </c>
      <c r="B31" s="8" t="s">
        <v>89</v>
      </c>
      <c r="C31" s="74"/>
      <c r="D31" s="123" t="e">
        <f>ROUND(#REF!+#REF!,0)</f>
        <v>#REF!</v>
      </c>
      <c r="E31" s="84">
        <v>159439.86000000002</v>
      </c>
    </row>
    <row r="32" spans="1:5" ht="15">
      <c r="A32" s="35" t="s">
        <v>90</v>
      </c>
      <c r="B32" s="8" t="s">
        <v>91</v>
      </c>
      <c r="C32" s="74"/>
      <c r="D32" s="123"/>
      <c r="E32" s="84"/>
    </row>
    <row r="33" spans="1:5" ht="15">
      <c r="A33" s="35" t="s">
        <v>92</v>
      </c>
      <c r="B33" s="8" t="s">
        <v>93</v>
      </c>
      <c r="C33" s="74"/>
      <c r="D33" s="123"/>
      <c r="E33" s="84"/>
    </row>
    <row r="34" spans="1:5" ht="15">
      <c r="A34" s="35" t="s">
        <v>94</v>
      </c>
      <c r="B34" s="8" t="s">
        <v>95</v>
      </c>
      <c r="C34" s="74"/>
      <c r="D34" s="123"/>
      <c r="E34" s="84"/>
    </row>
    <row r="35" spans="1:5" ht="27.75" customHeight="1">
      <c r="A35" s="36" t="s">
        <v>57</v>
      </c>
      <c r="B35" s="9" t="s">
        <v>96</v>
      </c>
      <c r="C35" s="74"/>
      <c r="D35" s="123">
        <f>D36+D37+D38</f>
        <v>0</v>
      </c>
      <c r="E35" s="84">
        <v>0</v>
      </c>
    </row>
    <row r="36" spans="1:5" ht="27" customHeight="1">
      <c r="A36" s="35" t="s">
        <v>97</v>
      </c>
      <c r="B36" s="9" t="s">
        <v>98</v>
      </c>
      <c r="C36" s="74"/>
      <c r="D36" s="123"/>
      <c r="E36" s="84"/>
    </row>
    <row r="37" spans="1:5" ht="28.5" customHeight="1">
      <c r="A37" s="36" t="s">
        <v>337</v>
      </c>
      <c r="B37" s="9" t="s">
        <v>99</v>
      </c>
      <c r="C37" s="74"/>
      <c r="D37" s="123"/>
      <c r="E37" s="84"/>
    </row>
    <row r="38" spans="1:5" ht="30">
      <c r="A38" s="36" t="s">
        <v>338</v>
      </c>
      <c r="B38" s="9" t="s">
        <v>100</v>
      </c>
      <c r="C38" s="74"/>
      <c r="D38" s="123"/>
      <c r="E38" s="84"/>
    </row>
    <row r="39" spans="1:5" ht="15">
      <c r="A39" s="36" t="s">
        <v>57</v>
      </c>
      <c r="B39" s="68" t="s">
        <v>101</v>
      </c>
      <c r="C39" s="74">
        <v>8</v>
      </c>
      <c r="D39" s="122" t="e">
        <f>D40+D41+D42</f>
        <v>#REF!</v>
      </c>
      <c r="E39" s="63">
        <f>E40+E41+E42-0.01</f>
        <v>9387232.479999999</v>
      </c>
    </row>
    <row r="40" spans="1:5" ht="15">
      <c r="A40" s="36" t="s">
        <v>102</v>
      </c>
      <c r="B40" s="8" t="s">
        <v>103</v>
      </c>
      <c r="C40" s="74"/>
      <c r="D40" s="123" t="e">
        <f>ROUND(#REF!,0)</f>
        <v>#REF!</v>
      </c>
      <c r="E40" s="84">
        <v>52372.4</v>
      </c>
    </row>
    <row r="41" spans="1:6" ht="15">
      <c r="A41" s="36" t="s">
        <v>104</v>
      </c>
      <c r="B41" s="8" t="s">
        <v>105</v>
      </c>
      <c r="C41" s="74"/>
      <c r="D41" s="123" t="e">
        <f>ROUND(SUM(#REF!),0)</f>
        <v>#REF!</v>
      </c>
      <c r="E41" s="84">
        <v>9334860.089999998</v>
      </c>
      <c r="F41" s="28"/>
    </row>
    <row r="42" spans="1:5" ht="15">
      <c r="A42" s="36">
        <v>186</v>
      </c>
      <c r="B42" s="8" t="s">
        <v>106</v>
      </c>
      <c r="C42" s="74"/>
      <c r="D42" s="123"/>
      <c r="E42" s="84"/>
    </row>
    <row r="43" spans="1:5" ht="15">
      <c r="A43" s="36" t="s">
        <v>57</v>
      </c>
      <c r="B43" s="68" t="s">
        <v>107</v>
      </c>
      <c r="C43" s="74"/>
      <c r="D43" s="122" t="e">
        <f>D44+D45+D52</f>
        <v>#REF!</v>
      </c>
      <c r="E43" s="63">
        <f>E44+E45+E52</f>
        <v>1961180.12</v>
      </c>
    </row>
    <row r="44" spans="1:6" ht="15">
      <c r="A44" s="36" t="s">
        <v>354</v>
      </c>
      <c r="B44" s="8" t="s">
        <v>108</v>
      </c>
      <c r="C44" s="74">
        <v>9</v>
      </c>
      <c r="D44" s="123" t="e">
        <f>ROUND(SUM(#REF!),0)</f>
        <v>#REF!</v>
      </c>
      <c r="E44" s="84">
        <v>50481.94999999983</v>
      </c>
      <c r="F44" s="28"/>
    </row>
    <row r="45" spans="1:5" ht="15">
      <c r="A45" s="36" t="s">
        <v>57</v>
      </c>
      <c r="B45" s="8" t="s">
        <v>109</v>
      </c>
      <c r="C45" s="74">
        <v>10</v>
      </c>
      <c r="D45" s="123" t="e">
        <f>D46+D47+D48+D49+D50+D51</f>
        <v>#REF!</v>
      </c>
      <c r="E45" s="84">
        <v>1894024.0700000003</v>
      </c>
    </row>
    <row r="46" spans="1:5" ht="15.75" customHeight="1">
      <c r="A46" s="36">
        <v>12</v>
      </c>
      <c r="B46" s="8" t="s">
        <v>110</v>
      </c>
      <c r="C46" s="74"/>
      <c r="D46" s="123" t="e">
        <f>ROUND(SUM(#REF!),0)</f>
        <v>#REF!</v>
      </c>
      <c r="E46" s="84">
        <v>1476493.3300000005</v>
      </c>
    </row>
    <row r="47" spans="1:5" ht="15.75" customHeight="1">
      <c r="A47" s="36">
        <v>13</v>
      </c>
      <c r="B47" s="8" t="s">
        <v>111</v>
      </c>
      <c r="C47" s="74"/>
      <c r="D47" s="123" t="e">
        <f>ROUND(SUM(#REF!),0)</f>
        <v>#REF!</v>
      </c>
      <c r="E47" s="84">
        <v>99632.49000000002</v>
      </c>
    </row>
    <row r="48" spans="1:5" ht="15.75" customHeight="1">
      <c r="A48" s="36">
        <v>14</v>
      </c>
      <c r="B48" s="8" t="s">
        <v>112</v>
      </c>
      <c r="C48" s="74"/>
      <c r="D48" s="123" t="e">
        <f>ROUND(SUM(#REF!),0)</f>
        <v>#REF!</v>
      </c>
      <c r="E48" s="84">
        <v>4959.67000000002</v>
      </c>
    </row>
    <row r="49" spans="1:5" ht="15.75" customHeight="1">
      <c r="A49" s="36">
        <v>15</v>
      </c>
      <c r="B49" s="8" t="s">
        <v>113</v>
      </c>
      <c r="C49" s="74"/>
      <c r="D49" s="123" t="e">
        <f>ROUND(SUM(#REF!),0)</f>
        <v>#REF!</v>
      </c>
      <c r="E49" s="84">
        <v>90742.12</v>
      </c>
    </row>
    <row r="50" spans="1:5" ht="15.75" customHeight="1">
      <c r="A50" s="36">
        <v>16</v>
      </c>
      <c r="B50" s="8" t="s">
        <v>114</v>
      </c>
      <c r="C50" s="74"/>
      <c r="D50" s="123" t="e">
        <f>ROUND(SUM(#REF!),0)</f>
        <v>#REF!</v>
      </c>
      <c r="E50" s="84">
        <v>65052.95</v>
      </c>
    </row>
    <row r="51" spans="1:5" ht="15" customHeight="1">
      <c r="A51" s="36">
        <v>17</v>
      </c>
      <c r="B51" s="8" t="s">
        <v>115</v>
      </c>
      <c r="C51" s="74"/>
      <c r="D51" s="123" t="e">
        <f>ROUND(SUM(#REF!),0)</f>
        <v>#REF!</v>
      </c>
      <c r="E51" s="84">
        <v>157143.51</v>
      </c>
    </row>
    <row r="52" spans="1:5" ht="15.75" customHeight="1">
      <c r="A52" s="35" t="s">
        <v>116</v>
      </c>
      <c r="B52" s="8" t="s">
        <v>117</v>
      </c>
      <c r="C52" s="74">
        <v>11</v>
      </c>
      <c r="D52" s="123" t="e">
        <f>ROUND(SUM(#REF!),0)</f>
        <v>#REF!</v>
      </c>
      <c r="E52" s="84">
        <v>16674.09999999999</v>
      </c>
    </row>
    <row r="53" spans="1:5" ht="42" customHeight="1">
      <c r="A53" s="35" t="s">
        <v>118</v>
      </c>
      <c r="B53" s="70" t="s">
        <v>119</v>
      </c>
      <c r="C53" s="74">
        <v>12</v>
      </c>
      <c r="D53" s="124" t="e">
        <f>ROUND(#REF!+SUM(#REF!),0)</f>
        <v>#REF!</v>
      </c>
      <c r="E53" s="89">
        <v>905585.16</v>
      </c>
    </row>
    <row r="54" spans="1:5" ht="15">
      <c r="A54" s="36" t="s">
        <v>57</v>
      </c>
      <c r="B54" s="68" t="s">
        <v>120</v>
      </c>
      <c r="C54" s="74">
        <v>13</v>
      </c>
      <c r="D54" s="122" t="e">
        <f>D55+D56</f>
        <v>#REF!</v>
      </c>
      <c r="E54" s="63">
        <f>E55+E56</f>
        <v>1266060.7899999998</v>
      </c>
    </row>
    <row r="55" spans="1:5" ht="18" customHeight="1">
      <c r="A55" s="36">
        <v>192</v>
      </c>
      <c r="B55" s="71" t="s">
        <v>121</v>
      </c>
      <c r="C55" s="74"/>
      <c r="D55" s="123" t="e">
        <f>ROUND(#REF!,0)</f>
        <v>#REF!</v>
      </c>
      <c r="E55" s="84">
        <v>1244205.3499999999</v>
      </c>
    </row>
    <row r="56" spans="1:5" ht="16.5" customHeight="1">
      <c r="A56" s="35" t="s">
        <v>328</v>
      </c>
      <c r="B56" s="8" t="s">
        <v>122</v>
      </c>
      <c r="C56" s="74"/>
      <c r="D56" s="123" t="e">
        <f>ROUND(SUM(#REF!),0)</f>
        <v>#REF!</v>
      </c>
      <c r="E56" s="84">
        <v>21855.440000000002</v>
      </c>
    </row>
    <row r="57" spans="1:5" ht="15">
      <c r="A57" s="36"/>
      <c r="B57" s="71" t="s">
        <v>123</v>
      </c>
      <c r="C57" s="74"/>
      <c r="D57" s="122"/>
      <c r="E57" s="84"/>
    </row>
    <row r="58" spans="1:7" ht="21" customHeight="1">
      <c r="A58" s="7"/>
      <c r="B58" s="8" t="s">
        <v>124</v>
      </c>
      <c r="C58" s="74"/>
      <c r="D58" s="125" t="e">
        <f>+SUM(D11+D16+D22+D39+D43+D53+D54+D57)</f>
        <v>#REF!</v>
      </c>
      <c r="E58" s="27">
        <f>+SUM(E11+E16+E22+E39+E43+E53+E54+E57)</f>
        <v>14690075.27</v>
      </c>
      <c r="F58" s="28"/>
      <c r="G58" s="78"/>
    </row>
    <row r="59" spans="1:5" ht="31.5" customHeight="1">
      <c r="A59" s="260" t="s">
        <v>125</v>
      </c>
      <c r="B59" s="260"/>
      <c r="C59" s="260"/>
      <c r="D59" s="260"/>
      <c r="E59" s="260"/>
    </row>
    <row r="60" spans="1:5" ht="11.25" customHeight="1">
      <c r="A60" s="253" t="s">
        <v>59</v>
      </c>
      <c r="B60" s="253" t="s">
        <v>0</v>
      </c>
      <c r="C60" s="254" t="s">
        <v>326</v>
      </c>
      <c r="D60" s="256" t="s">
        <v>327</v>
      </c>
      <c r="E60" s="256"/>
    </row>
    <row r="61" spans="1:5" ht="13.5" customHeight="1">
      <c r="A61" s="253"/>
      <c r="B61" s="253"/>
      <c r="C61" s="255"/>
      <c r="D61" s="40" t="s">
        <v>3</v>
      </c>
      <c r="E61" s="40" t="s">
        <v>4</v>
      </c>
    </row>
    <row r="62" spans="1:5" ht="9.75" customHeight="1">
      <c r="A62" s="73">
        <v>1</v>
      </c>
      <c r="B62" s="73">
        <v>2</v>
      </c>
      <c r="C62" s="73">
        <v>3</v>
      </c>
      <c r="D62" s="77">
        <v>4</v>
      </c>
      <c r="E62" s="77">
        <v>5</v>
      </c>
    </row>
    <row r="63" spans="1:5" ht="15">
      <c r="A63" s="37" t="s">
        <v>57</v>
      </c>
      <c r="B63" s="68" t="s">
        <v>126</v>
      </c>
      <c r="C63" s="74">
        <v>14</v>
      </c>
      <c r="D63" s="122" t="e">
        <f>D64+D65</f>
        <v>#REF!</v>
      </c>
      <c r="E63" s="63">
        <f>E64+E65</f>
        <v>4129000</v>
      </c>
    </row>
    <row r="64" spans="1:5" ht="15">
      <c r="A64" s="37">
        <v>900</v>
      </c>
      <c r="B64" s="8" t="s">
        <v>127</v>
      </c>
      <c r="C64" s="74"/>
      <c r="D64" s="123" t="e">
        <f>ROUND(-SUM(#REF!),0)</f>
        <v>#REF!</v>
      </c>
      <c r="E64" s="84">
        <v>4129000</v>
      </c>
    </row>
    <row r="65" spans="1:5" ht="15">
      <c r="A65" s="37">
        <v>901</v>
      </c>
      <c r="B65" s="8" t="s">
        <v>128</v>
      </c>
      <c r="C65" s="74"/>
      <c r="D65" s="123"/>
      <c r="E65" s="84"/>
    </row>
    <row r="66" spans="1:5" ht="15">
      <c r="A66" s="37" t="s">
        <v>57</v>
      </c>
      <c r="B66" s="8" t="s">
        <v>129</v>
      </c>
      <c r="C66" s="74"/>
      <c r="D66" s="122" t="e">
        <f>D67+D68+D73+D74+D75</f>
        <v>#REF!</v>
      </c>
      <c r="E66" s="63">
        <f>E67+E68+E73+E74+E75</f>
        <v>1345178.4799999997</v>
      </c>
    </row>
    <row r="67" spans="1:5" ht="15">
      <c r="A67" s="37">
        <v>910</v>
      </c>
      <c r="B67" s="8" t="s">
        <v>130</v>
      </c>
      <c r="C67" s="74"/>
      <c r="D67" s="123"/>
      <c r="E67" s="84"/>
    </row>
    <row r="68" spans="1:5" ht="15">
      <c r="A68" s="37">
        <v>911</v>
      </c>
      <c r="B68" s="8" t="s">
        <v>131</v>
      </c>
      <c r="C68" s="74">
        <v>14</v>
      </c>
      <c r="D68" s="123" t="e">
        <f>D69+D70+D71+D72</f>
        <v>#REF!</v>
      </c>
      <c r="E68" s="84">
        <v>622.26</v>
      </c>
    </row>
    <row r="69" spans="1:5" ht="15">
      <c r="A69" s="37" t="s">
        <v>57</v>
      </c>
      <c r="B69" s="8" t="s">
        <v>132</v>
      </c>
      <c r="C69" s="74"/>
      <c r="D69" s="123"/>
      <c r="E69" s="84"/>
    </row>
    <row r="70" spans="1:5" ht="15">
      <c r="A70" s="37" t="s">
        <v>57</v>
      </c>
      <c r="B70" s="8" t="s">
        <v>133</v>
      </c>
      <c r="C70" s="74"/>
      <c r="D70" s="123"/>
      <c r="E70" s="84"/>
    </row>
    <row r="71" spans="1:5" ht="15">
      <c r="A71" s="37" t="s">
        <v>57</v>
      </c>
      <c r="B71" s="8" t="s">
        <v>134</v>
      </c>
      <c r="C71" s="74"/>
      <c r="D71" s="123"/>
      <c r="E71" s="84"/>
    </row>
    <row r="72" spans="1:5" ht="15">
      <c r="A72" s="37" t="s">
        <v>57</v>
      </c>
      <c r="B72" s="8" t="s">
        <v>135</v>
      </c>
      <c r="C72" s="74"/>
      <c r="D72" s="123" t="e">
        <f>-ROUND(#REF!,0)</f>
        <v>#REF!</v>
      </c>
      <c r="E72" s="84">
        <v>622.26</v>
      </c>
    </row>
    <row r="73" spans="1:5" ht="13.5" customHeight="1">
      <c r="A73" s="37">
        <v>919</v>
      </c>
      <c r="B73" s="8" t="s">
        <v>136</v>
      </c>
      <c r="C73" s="74"/>
      <c r="D73" s="123"/>
      <c r="E73" s="84"/>
    </row>
    <row r="74" spans="1:5" ht="15">
      <c r="A74" s="37" t="s">
        <v>137</v>
      </c>
      <c r="B74" s="8" t="s">
        <v>138</v>
      </c>
      <c r="C74" s="74"/>
      <c r="D74" s="123"/>
      <c r="E74" s="84"/>
    </row>
    <row r="75" spans="1:5" ht="15">
      <c r="A75" s="37" t="s">
        <v>57</v>
      </c>
      <c r="B75" s="8" t="s">
        <v>139</v>
      </c>
      <c r="C75" s="74"/>
      <c r="D75" s="123" t="e">
        <f>D76+D77</f>
        <v>#REF!</v>
      </c>
      <c r="E75" s="83">
        <v>1344556.2199999997</v>
      </c>
    </row>
    <row r="76" spans="1:5" ht="15">
      <c r="A76" s="37" t="s">
        <v>140</v>
      </c>
      <c r="B76" s="8" t="s">
        <v>141</v>
      </c>
      <c r="C76" s="74">
        <v>14</v>
      </c>
      <c r="D76" s="118" t="e">
        <f>ROUND(-#REF!,0)</f>
        <v>#REF!</v>
      </c>
      <c r="E76" s="83">
        <v>270000</v>
      </c>
    </row>
    <row r="77" spans="1:5" ht="15">
      <c r="A77" s="37" t="s">
        <v>142</v>
      </c>
      <c r="B77" s="8" t="s">
        <v>143</v>
      </c>
      <c r="C77" s="74">
        <v>14</v>
      </c>
      <c r="D77" s="118" t="e">
        <f>'BU-31.12.2013.'!D114</f>
        <v>#REF!</v>
      </c>
      <c r="E77" s="84">
        <v>1074556.2199999997</v>
      </c>
    </row>
    <row r="78" spans="1:5" ht="15">
      <c r="A78" s="37" t="s">
        <v>57</v>
      </c>
      <c r="B78" s="8" t="s">
        <v>144</v>
      </c>
      <c r="C78" s="74"/>
      <c r="D78" s="126" t="e">
        <f>D79+D86+D91</f>
        <v>#REF!</v>
      </c>
      <c r="E78" s="63">
        <f>E79+E86+E91</f>
        <v>7658150.63</v>
      </c>
    </row>
    <row r="79" spans="1:5" ht="15">
      <c r="A79" s="37" t="s">
        <v>57</v>
      </c>
      <c r="B79" s="8" t="s">
        <v>145</v>
      </c>
      <c r="C79" s="74"/>
      <c r="D79" s="118" t="e">
        <f>D80+D81+D82+D84+D85</f>
        <v>#REF!</v>
      </c>
      <c r="E79" s="84">
        <v>7649876.04</v>
      </c>
    </row>
    <row r="80" spans="1:5" ht="15">
      <c r="A80" s="37">
        <v>980</v>
      </c>
      <c r="B80" s="8" t="s">
        <v>146</v>
      </c>
      <c r="C80" s="74">
        <v>15</v>
      </c>
      <c r="D80" s="118" t="e">
        <f>ROUND(-SUM(#REF!),0)</f>
        <v>#REF!</v>
      </c>
      <c r="E80" s="84">
        <v>4763105.71</v>
      </c>
    </row>
    <row r="81" spans="1:5" ht="15">
      <c r="A81" s="37">
        <v>982</v>
      </c>
      <c r="B81" s="8" t="s">
        <v>147</v>
      </c>
      <c r="C81" s="74">
        <v>16</v>
      </c>
      <c r="D81" s="118" t="e">
        <f>ROUND(-SUM(#REF!),0)</f>
        <v>#REF!</v>
      </c>
      <c r="E81" s="84">
        <v>977337.87</v>
      </c>
    </row>
    <row r="82" spans="1:5" ht="15">
      <c r="A82" s="37">
        <v>983</v>
      </c>
      <c r="B82" s="8" t="s">
        <v>148</v>
      </c>
      <c r="C82" s="74">
        <v>16</v>
      </c>
      <c r="D82" s="118" t="e">
        <f>ROUND(-SUM(#REF!),0)</f>
        <v>#REF!</v>
      </c>
      <c r="E82" s="84">
        <v>1877550.51</v>
      </c>
    </row>
    <row r="83" spans="1:5" ht="15">
      <c r="A83" s="37">
        <v>984</v>
      </c>
      <c r="B83" s="8" t="s">
        <v>149</v>
      </c>
      <c r="C83" s="74"/>
      <c r="D83" s="118"/>
      <c r="E83" s="84"/>
    </row>
    <row r="84" spans="1:5" ht="15">
      <c r="A84" s="37">
        <v>985</v>
      </c>
      <c r="B84" s="8" t="s">
        <v>150</v>
      </c>
      <c r="C84" s="74">
        <v>17</v>
      </c>
      <c r="D84" s="118" t="e">
        <f>ROUND(-SUM(#REF!),0)</f>
        <v>#REF!</v>
      </c>
      <c r="E84" s="84">
        <v>31881.949999999997</v>
      </c>
    </row>
    <row r="85" spans="1:5" ht="15">
      <c r="A85" s="38" t="s">
        <v>151</v>
      </c>
      <c r="B85" s="8" t="s">
        <v>152</v>
      </c>
      <c r="C85" s="74"/>
      <c r="D85" s="123"/>
      <c r="E85" s="84"/>
    </row>
    <row r="86" spans="1:5" ht="15">
      <c r="A86" s="37" t="s">
        <v>57</v>
      </c>
      <c r="B86" s="8" t="s">
        <v>153</v>
      </c>
      <c r="C86" s="74"/>
      <c r="D86" s="123">
        <f>D87+D88+D89+D90</f>
        <v>0</v>
      </c>
      <c r="E86" s="84">
        <v>0</v>
      </c>
    </row>
    <row r="87" spans="1:5" ht="15">
      <c r="A87" s="37">
        <v>970</v>
      </c>
      <c r="B87" s="8" t="s">
        <v>154</v>
      </c>
      <c r="C87" s="74"/>
      <c r="D87" s="123"/>
      <c r="E87" s="84"/>
    </row>
    <row r="88" spans="1:5" ht="26.25" customHeight="1">
      <c r="A88" s="37">
        <v>971</v>
      </c>
      <c r="B88" s="9" t="s">
        <v>155</v>
      </c>
      <c r="C88" s="74"/>
      <c r="D88" s="123"/>
      <c r="E88" s="84"/>
    </row>
    <row r="89" spans="1:5" ht="27" customHeight="1">
      <c r="A89" s="37">
        <v>972.973</v>
      </c>
      <c r="B89" s="9" t="s">
        <v>156</v>
      </c>
      <c r="C89" s="74"/>
      <c r="D89" s="123"/>
      <c r="E89" s="84"/>
    </row>
    <row r="90" spans="1:5" ht="15">
      <c r="A90" s="37">
        <v>974</v>
      </c>
      <c r="B90" s="8" t="s">
        <v>157</v>
      </c>
      <c r="C90" s="74"/>
      <c r="D90" s="123"/>
      <c r="E90" s="84"/>
    </row>
    <row r="91" spans="1:5" ht="15">
      <c r="A91" s="37" t="s">
        <v>57</v>
      </c>
      <c r="B91" s="8" t="s">
        <v>158</v>
      </c>
      <c r="C91" s="74">
        <v>18</v>
      </c>
      <c r="D91" s="123" t="e">
        <f>D92+D93</f>
        <v>#REF!</v>
      </c>
      <c r="E91" s="84">
        <v>8274.59</v>
      </c>
    </row>
    <row r="92" spans="1:5" ht="15">
      <c r="A92" s="37">
        <v>960</v>
      </c>
      <c r="B92" s="8" t="s">
        <v>159</v>
      </c>
      <c r="C92" s="74"/>
      <c r="D92" s="123" t="e">
        <f>ROUND(-#REF!,0)</f>
        <v>#REF!</v>
      </c>
      <c r="E92" s="84">
        <v>8274.59</v>
      </c>
    </row>
    <row r="93" spans="1:5" ht="15">
      <c r="A93" s="39">
        <v>961962963967</v>
      </c>
      <c r="B93" s="8" t="s">
        <v>160</v>
      </c>
      <c r="C93" s="74"/>
      <c r="D93" s="123"/>
      <c r="E93" s="84"/>
    </row>
    <row r="94" spans="1:5" ht="15">
      <c r="A94" s="37" t="s">
        <v>57</v>
      </c>
      <c r="B94" s="68" t="s">
        <v>161</v>
      </c>
      <c r="C94" s="74">
        <v>19</v>
      </c>
      <c r="D94" s="122" t="e">
        <f>D95+D96+D97+D98+D99+D100+D101</f>
        <v>#REF!</v>
      </c>
      <c r="E94" s="63">
        <f>E95+E96+E97+E98+E99+E100+E101-0.01</f>
        <v>1557746.16</v>
      </c>
    </row>
    <row r="95" spans="1:5" ht="15">
      <c r="A95" s="37">
        <v>22</v>
      </c>
      <c r="B95" s="8" t="s">
        <v>162</v>
      </c>
      <c r="C95" s="74"/>
      <c r="D95" s="123" t="e">
        <f>ROUND(-SUM(#REF!),0)</f>
        <v>#REF!</v>
      </c>
      <c r="E95" s="84">
        <v>1920.9299999999348</v>
      </c>
    </row>
    <row r="96" spans="1:5" ht="15">
      <c r="A96" s="37">
        <v>23</v>
      </c>
      <c r="B96" s="8" t="s">
        <v>163</v>
      </c>
      <c r="C96" s="74"/>
      <c r="D96" s="123" t="e">
        <f>ROUND(-SUM(#REF!),0)</f>
        <v>#REF!</v>
      </c>
      <c r="E96" s="84">
        <v>1053758.99</v>
      </c>
    </row>
    <row r="97" spans="1:5" ht="15">
      <c r="A97" s="37">
        <v>24</v>
      </c>
      <c r="B97" s="8" t="s">
        <v>164</v>
      </c>
      <c r="C97" s="74"/>
      <c r="D97" s="123" t="e">
        <f>ROUND(-SUM(#REF!),0)</f>
        <v>#REF!</v>
      </c>
      <c r="E97" s="84">
        <v>3782.439999999995</v>
      </c>
    </row>
    <row r="98" spans="1:5" ht="15">
      <c r="A98" s="37">
        <v>25</v>
      </c>
      <c r="B98" s="8" t="s">
        <v>165</v>
      </c>
      <c r="C98" s="74"/>
      <c r="D98" s="123" t="e">
        <f>ROUND(-SUM(#REF!),0)</f>
        <v>#REF!</v>
      </c>
      <c r="E98" s="84">
        <v>23089.000000000025</v>
      </c>
    </row>
    <row r="99" spans="1:5" ht="15">
      <c r="A99" s="37">
        <v>26</v>
      </c>
      <c r="B99" s="8" t="s">
        <v>166</v>
      </c>
      <c r="C99" s="74"/>
      <c r="D99" s="123"/>
      <c r="E99" s="84"/>
    </row>
    <row r="100" spans="1:5" ht="15">
      <c r="A100" s="37">
        <v>21</v>
      </c>
      <c r="B100" s="8" t="s">
        <v>167</v>
      </c>
      <c r="C100" s="74"/>
      <c r="D100" s="123" t="e">
        <f>ROUND(-SUM(#REF!),0)</f>
        <v>#REF!</v>
      </c>
      <c r="E100" s="84">
        <v>27635.28</v>
      </c>
    </row>
    <row r="101" spans="1:5" ht="15">
      <c r="A101" s="37" t="s">
        <v>358</v>
      </c>
      <c r="B101" s="8" t="s">
        <v>168</v>
      </c>
      <c r="C101" s="74"/>
      <c r="D101" s="123" t="e">
        <f>ROUND(-SUM(#REF!),0)</f>
        <v>#REF!</v>
      </c>
      <c r="E101" s="84">
        <v>447559.5300000001</v>
      </c>
    </row>
    <row r="102" spans="1:5" ht="15">
      <c r="A102" s="37" t="s">
        <v>57</v>
      </c>
      <c r="B102" s="8" t="s">
        <v>169</v>
      </c>
      <c r="C102" s="74"/>
      <c r="D102" s="127">
        <f>D103+D104+D105+D106</f>
        <v>0</v>
      </c>
      <c r="E102" s="84">
        <v>0</v>
      </c>
    </row>
    <row r="103" spans="1:5" ht="15">
      <c r="A103" s="37">
        <v>950.951</v>
      </c>
      <c r="B103" s="8" t="s">
        <v>170</v>
      </c>
      <c r="C103" s="74"/>
      <c r="D103" s="123"/>
      <c r="E103" s="84"/>
    </row>
    <row r="104" spans="1:5" ht="15">
      <c r="A104" s="37">
        <v>954</v>
      </c>
      <c r="B104" s="8" t="s">
        <v>171</v>
      </c>
      <c r="C104" s="74"/>
      <c r="D104" s="123"/>
      <c r="E104" s="84"/>
    </row>
    <row r="105" spans="1:5" ht="15">
      <c r="A105" s="37" t="s">
        <v>172</v>
      </c>
      <c r="B105" s="8" t="s">
        <v>173</v>
      </c>
      <c r="C105" s="74"/>
      <c r="D105" s="123"/>
      <c r="E105" s="84"/>
    </row>
    <row r="106" spans="1:5" ht="15">
      <c r="A106" s="37">
        <v>957</v>
      </c>
      <c r="B106" s="8" t="s">
        <v>174</v>
      </c>
      <c r="C106" s="74"/>
      <c r="D106" s="123"/>
      <c r="E106" s="84"/>
    </row>
    <row r="107" spans="1:5" ht="15">
      <c r="A107" s="37">
        <v>969</v>
      </c>
      <c r="B107" s="8" t="s">
        <v>175</v>
      </c>
      <c r="C107" s="74"/>
      <c r="D107" s="122"/>
      <c r="E107" s="84"/>
    </row>
    <row r="108" spans="1:7" ht="21" customHeight="1">
      <c r="A108" s="37" t="s">
        <v>57</v>
      </c>
      <c r="B108" s="8" t="s">
        <v>176</v>
      </c>
      <c r="C108" s="74"/>
      <c r="D108" s="125" t="e">
        <f>SUM(D63+D66+D78+D94+D102+D107)</f>
        <v>#REF!</v>
      </c>
      <c r="E108" s="27">
        <f>SUM(E63+E66+E78+E94+E102+E107)</f>
        <v>14690075.27</v>
      </c>
      <c r="F108" s="28"/>
      <c r="G108" s="78" t="e">
        <f>D108-D58</f>
        <v>#REF!</v>
      </c>
    </row>
    <row r="109" ht="19.5" customHeight="1">
      <c r="D109" s="78"/>
    </row>
    <row r="110" spans="1:11" ht="15">
      <c r="A110" s="251"/>
      <c r="B110" s="251"/>
      <c r="K110" s="28"/>
    </row>
    <row r="111" spans="1:5" ht="15.75" customHeight="1">
      <c r="A111" s="29" t="s">
        <v>340</v>
      </c>
      <c r="B111" s="252" t="s">
        <v>341</v>
      </c>
      <c r="C111" s="252"/>
      <c r="D111" s="252"/>
      <c r="E111" s="252"/>
    </row>
    <row r="112" spans="1:5" ht="19.5" customHeight="1">
      <c r="A112" s="29" t="s">
        <v>359</v>
      </c>
      <c r="B112" s="252" t="s">
        <v>342</v>
      </c>
      <c r="C112" s="252"/>
      <c r="D112" s="252"/>
      <c r="E112" s="252"/>
    </row>
    <row r="113" spans="1:2" ht="15">
      <c r="A113" s="251"/>
      <c r="B113" s="251"/>
    </row>
  </sheetData>
  <sheetProtection/>
  <mergeCells count="20">
    <mergeCell ref="A1:B1"/>
    <mergeCell ref="A2:B2"/>
    <mergeCell ref="A3:B3"/>
    <mergeCell ref="A4:B4"/>
    <mergeCell ref="A5:E5"/>
    <mergeCell ref="A6:E6"/>
    <mergeCell ref="A7:E7"/>
    <mergeCell ref="A8:A9"/>
    <mergeCell ref="B8:B9"/>
    <mergeCell ref="C8:C9"/>
    <mergeCell ref="D8:E8"/>
    <mergeCell ref="A59:E59"/>
    <mergeCell ref="A113:B113"/>
    <mergeCell ref="B111:E111"/>
    <mergeCell ref="B112:E112"/>
    <mergeCell ref="A60:A61"/>
    <mergeCell ref="B60:B61"/>
    <mergeCell ref="C60:C61"/>
    <mergeCell ref="D60:E60"/>
    <mergeCell ref="A110:B110"/>
  </mergeCell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5"/>
  <sheetViews>
    <sheetView zoomScalePageLayoutView="0" workbookViewId="0" topLeftCell="A107">
      <selection activeCell="D10" sqref="D10:D116"/>
    </sheetView>
  </sheetViews>
  <sheetFormatPr defaultColWidth="9.140625" defaultRowHeight="15"/>
  <cols>
    <col min="1" max="1" width="20.7109375" style="0" customWidth="1"/>
    <col min="2" max="2" width="59.7109375" style="0" customWidth="1"/>
    <col min="3" max="3" width="4.140625" style="0" hidden="1" customWidth="1"/>
    <col min="4" max="4" width="17.140625" style="64" customWidth="1"/>
    <col min="5" max="5" width="15.57421875" style="0" customWidth="1"/>
    <col min="6" max="6" width="9.140625" style="0" customWidth="1"/>
    <col min="7" max="7" width="13.8515625" style="78" customWidth="1"/>
    <col min="8" max="8" width="10.8515625" style="0" customWidth="1"/>
  </cols>
  <sheetData>
    <row r="1" spans="1:5" ht="15">
      <c r="A1" s="251" t="s">
        <v>356</v>
      </c>
      <c r="B1" s="251"/>
      <c r="C1" s="15"/>
      <c r="D1" s="79" t="s">
        <v>344</v>
      </c>
      <c r="E1" s="30"/>
    </row>
    <row r="2" spans="1:5" ht="15">
      <c r="A2" s="251" t="s">
        <v>347</v>
      </c>
      <c r="B2" s="251"/>
      <c r="C2" s="15"/>
      <c r="D2" s="79" t="s">
        <v>345</v>
      </c>
      <c r="E2" s="30"/>
    </row>
    <row r="3" spans="1:5" ht="15">
      <c r="A3" s="251" t="s">
        <v>348</v>
      </c>
      <c r="B3" s="251"/>
      <c r="C3" s="15"/>
      <c r="D3" s="79"/>
      <c r="E3" s="30"/>
    </row>
    <row r="4" spans="1:2" ht="15">
      <c r="A4" s="14"/>
      <c r="B4" s="14"/>
    </row>
    <row r="5" spans="1:5" ht="15">
      <c r="A5" s="266" t="s">
        <v>295</v>
      </c>
      <c r="B5" s="266"/>
      <c r="C5" s="266"/>
      <c r="D5" s="266"/>
      <c r="E5" s="266"/>
    </row>
    <row r="6" spans="1:5" ht="15">
      <c r="A6" s="267" t="s">
        <v>362</v>
      </c>
      <c r="B6" s="267"/>
      <c r="C6" s="267"/>
      <c r="D6" s="267"/>
      <c r="E6" s="267"/>
    </row>
    <row r="7" spans="1:5" ht="15">
      <c r="A7" s="268" t="s">
        <v>59</v>
      </c>
      <c r="B7" s="268"/>
      <c r="C7" s="263" t="s">
        <v>1</v>
      </c>
      <c r="D7" s="264" t="s">
        <v>2</v>
      </c>
      <c r="E7" s="264"/>
    </row>
    <row r="8" spans="1:5" ht="25.5" customHeight="1">
      <c r="A8" s="268"/>
      <c r="B8" s="268"/>
      <c r="C8" s="263"/>
      <c r="D8" s="80" t="s">
        <v>3</v>
      </c>
      <c r="E8" s="26" t="s">
        <v>4</v>
      </c>
    </row>
    <row r="9" spans="1:5" ht="15.75" customHeight="1">
      <c r="A9" s="26">
        <v>1</v>
      </c>
      <c r="B9" s="26">
        <v>2</v>
      </c>
      <c r="C9" s="23">
        <v>3</v>
      </c>
      <c r="D9" s="81">
        <v>4</v>
      </c>
      <c r="E9" s="23">
        <v>5</v>
      </c>
    </row>
    <row r="10" spans="1:5" ht="19.5" customHeight="1">
      <c r="A10" s="10"/>
      <c r="B10" s="11" t="s">
        <v>178</v>
      </c>
      <c r="C10" s="76"/>
      <c r="D10" s="116" t="e">
        <f>D11+D20</f>
        <v>#REF!</v>
      </c>
      <c r="E10" s="82">
        <f>E11+E20</f>
        <v>5325852.63</v>
      </c>
    </row>
    <row r="11" spans="1:5" ht="15">
      <c r="A11" s="41"/>
      <c r="B11" s="11" t="s">
        <v>179</v>
      </c>
      <c r="C11" s="76">
        <v>20</v>
      </c>
      <c r="D11" s="117" t="e">
        <f>D12+D13+D14+D15+D16+D17+D18+D19</f>
        <v>#REF!</v>
      </c>
      <c r="E11" s="32">
        <v>5175280.63</v>
      </c>
    </row>
    <row r="12" spans="1:5" ht="15">
      <c r="A12" s="41">
        <v>750</v>
      </c>
      <c r="B12" s="12" t="s">
        <v>180</v>
      </c>
      <c r="C12" s="76"/>
      <c r="D12" s="117" t="e">
        <f>-ROUND(SUM(#REF!),0)</f>
        <v>#REF!</v>
      </c>
      <c r="E12" s="32">
        <v>7752171.84</v>
      </c>
    </row>
    <row r="13" spans="1:5" ht="15">
      <c r="A13" s="41">
        <v>752</v>
      </c>
      <c r="B13" s="12" t="s">
        <v>181</v>
      </c>
      <c r="C13" s="76"/>
      <c r="D13" s="117" t="e">
        <f>-ROUND(SUM(#REF!),0)</f>
        <v>#REF!</v>
      </c>
      <c r="E13" s="32">
        <v>66796.01999999999</v>
      </c>
    </row>
    <row r="14" spans="1:5" ht="30">
      <c r="A14" s="41">
        <v>753</v>
      </c>
      <c r="B14" s="12" t="s">
        <v>182</v>
      </c>
      <c r="C14" s="76"/>
      <c r="D14" s="117"/>
      <c r="E14" s="32"/>
    </row>
    <row r="15" spans="1:5" ht="15">
      <c r="A15" s="41">
        <v>754</v>
      </c>
      <c r="B15" s="12" t="s">
        <v>183</v>
      </c>
      <c r="C15" s="76"/>
      <c r="D15" s="118" t="e">
        <f>-ROUND(SUM(#REF!),0)</f>
        <v>#REF!</v>
      </c>
      <c r="E15" s="32"/>
    </row>
    <row r="16" spans="1:8" ht="30">
      <c r="A16" s="41">
        <v>755</v>
      </c>
      <c r="B16" s="12" t="s">
        <v>184</v>
      </c>
      <c r="C16" s="76"/>
      <c r="D16" s="118" t="e">
        <f>-ROUND(SUM(#REF!),0)</f>
        <v>#REF!</v>
      </c>
      <c r="E16" s="33">
        <v>-1874741.2699999996</v>
      </c>
      <c r="H16" s="28"/>
    </row>
    <row r="17" spans="1:5" ht="15">
      <c r="A17" s="41">
        <v>756</v>
      </c>
      <c r="B17" s="12" t="s">
        <v>185</v>
      </c>
      <c r="C17" s="76"/>
      <c r="D17" s="118" t="e">
        <f>-ROUND(SUM(#REF!),0)</f>
        <v>#REF!</v>
      </c>
      <c r="E17" s="33">
        <v>-1398036.41</v>
      </c>
    </row>
    <row r="18" spans="1:5" ht="15">
      <c r="A18" s="41">
        <v>757</v>
      </c>
      <c r="B18" s="12" t="s">
        <v>186</v>
      </c>
      <c r="C18" s="76"/>
      <c r="D18" s="118"/>
      <c r="E18" s="32"/>
    </row>
    <row r="19" spans="1:5" ht="15">
      <c r="A19" s="41">
        <v>758</v>
      </c>
      <c r="B19" s="12" t="s">
        <v>187</v>
      </c>
      <c r="C19" s="76"/>
      <c r="D19" s="118" t="e">
        <f>-ROUND(SUM(#REF!),0)</f>
        <v>#REF!</v>
      </c>
      <c r="E19" s="33">
        <v>629090.4500000002</v>
      </c>
    </row>
    <row r="20" spans="1:5" ht="15">
      <c r="A20" s="41"/>
      <c r="B20" s="11" t="s">
        <v>188</v>
      </c>
      <c r="C20" s="76">
        <v>21</v>
      </c>
      <c r="D20" s="116" t="e">
        <f>ROUND(SUM(D21+D22+D23+D24),0)</f>
        <v>#REF!</v>
      </c>
      <c r="E20" s="82">
        <f>ROUND(SUM(E21+E22+E23+E24),0)</f>
        <v>150572</v>
      </c>
    </row>
    <row r="21" spans="1:5" ht="15">
      <c r="A21" s="41">
        <v>760</v>
      </c>
      <c r="B21" s="12" t="s">
        <v>189</v>
      </c>
      <c r="C21" s="76"/>
      <c r="D21" s="117" t="e">
        <f>-ROUND(SUM(#REF!),0)</f>
        <v>#REF!</v>
      </c>
      <c r="E21" s="32">
        <v>7893.99</v>
      </c>
    </row>
    <row r="22" spans="1:5" ht="17.25" customHeight="1">
      <c r="A22" s="41">
        <v>764</v>
      </c>
      <c r="B22" s="12" t="s">
        <v>190</v>
      </c>
      <c r="C22" s="76"/>
      <c r="D22" s="117" t="e">
        <f>-ROUND(SUM(#REF!),0)</f>
        <v>#REF!</v>
      </c>
      <c r="E22" s="32">
        <v>657.56</v>
      </c>
    </row>
    <row r="23" spans="1:5" ht="15">
      <c r="A23" s="41">
        <v>768</v>
      </c>
      <c r="B23" s="12" t="s">
        <v>191</v>
      </c>
      <c r="C23" s="76"/>
      <c r="D23" s="117"/>
      <c r="E23" s="32"/>
    </row>
    <row r="24" spans="1:5" ht="17.25" customHeight="1">
      <c r="A24" s="41">
        <v>769</v>
      </c>
      <c r="B24" s="12" t="s">
        <v>192</v>
      </c>
      <c r="C24" s="76"/>
      <c r="D24" s="117" t="e">
        <f>-ROUND(SUM(#REF!),0)</f>
        <v>#REF!</v>
      </c>
      <c r="E24" s="32">
        <v>142020</v>
      </c>
    </row>
    <row r="25" spans="1:5" ht="15.75" customHeight="1">
      <c r="A25" s="41"/>
      <c r="B25" s="11" t="s">
        <v>193</v>
      </c>
      <c r="C25" s="76"/>
      <c r="D25" s="116" t="e">
        <f>SUM(D26+D37+D43)</f>
        <v>#REF!</v>
      </c>
      <c r="E25" s="82">
        <f>SUM(E26+E37+E43)</f>
        <v>2610007.84</v>
      </c>
    </row>
    <row r="26" spans="1:5" ht="17.25" customHeight="1">
      <c r="A26" s="41"/>
      <c r="B26" s="11" t="s">
        <v>194</v>
      </c>
      <c r="C26" s="76">
        <v>22</v>
      </c>
      <c r="D26" s="117" t="e">
        <f>D27+D28+D29+D30+D31+D32+D33+D34+D35+D36</f>
        <v>#REF!</v>
      </c>
      <c r="E26" s="32">
        <v>1910509</v>
      </c>
    </row>
    <row r="27" spans="1:6" ht="15.75" customHeight="1">
      <c r="A27" s="41">
        <v>400</v>
      </c>
      <c r="B27" s="12" t="s">
        <v>195</v>
      </c>
      <c r="C27" s="76"/>
      <c r="D27" s="117" t="e">
        <f>ROUND(+SUM(#REF!),0)</f>
        <v>#REF!</v>
      </c>
      <c r="E27" s="32">
        <v>1973902.5200000003</v>
      </c>
      <c r="F27" s="28"/>
    </row>
    <row r="28" spans="1:6" ht="15.75" customHeight="1">
      <c r="A28" s="41"/>
      <c r="B28" s="12" t="s">
        <v>196</v>
      </c>
      <c r="C28" s="76"/>
      <c r="D28" s="117" t="e">
        <f>ROUND(#REF!,0)</f>
        <v>#REF!</v>
      </c>
      <c r="E28" s="32">
        <v>193436.00999999998</v>
      </c>
      <c r="F28" s="28"/>
    </row>
    <row r="29" spans="1:6" ht="21" customHeight="1">
      <c r="A29" s="41">
        <v>402</v>
      </c>
      <c r="B29" s="12" t="s">
        <v>197</v>
      </c>
      <c r="C29" s="76"/>
      <c r="D29" s="118" t="e">
        <f>ROUND(SUM(#REF!),0)</f>
        <v>#REF!</v>
      </c>
      <c r="E29" s="33">
        <v>-41735.020000000004</v>
      </c>
      <c r="F29" s="28"/>
    </row>
    <row r="30" spans="1:6" ht="27.75" customHeight="1">
      <c r="A30" s="41">
        <v>403</v>
      </c>
      <c r="B30" s="12" t="s">
        <v>198</v>
      </c>
      <c r="C30" s="76"/>
      <c r="D30" s="118" t="e">
        <f>ROUND(SUM(#REF!),0)</f>
        <v>#REF!</v>
      </c>
      <c r="E30" s="32">
        <v>14234.5</v>
      </c>
      <c r="F30" s="28"/>
    </row>
    <row r="31" spans="1:6" ht="28.5" customHeight="1">
      <c r="A31" s="41">
        <v>404</v>
      </c>
      <c r="B31" s="12" t="s">
        <v>199</v>
      </c>
      <c r="C31" s="76"/>
      <c r="D31" s="118" t="e">
        <f>ROUND(SUM(#REF!),0)</f>
        <v>#REF!</v>
      </c>
      <c r="E31" s="33">
        <v>-463874.82</v>
      </c>
      <c r="F31" s="28"/>
    </row>
    <row r="32" spans="1:6" ht="19.5" customHeight="1">
      <c r="A32" s="41">
        <v>405</v>
      </c>
      <c r="B32" s="12" t="s">
        <v>200</v>
      </c>
      <c r="C32" s="76"/>
      <c r="D32" s="118" t="e">
        <f>ROUND(SUM(#REF!),0)</f>
        <v>#REF!</v>
      </c>
      <c r="E32" s="83">
        <v>-608883.1499999999</v>
      </c>
      <c r="F32" s="28"/>
    </row>
    <row r="33" spans="1:6" ht="27.75" customHeight="1">
      <c r="A33" s="41">
        <v>406</v>
      </c>
      <c r="B33" s="12" t="s">
        <v>201</v>
      </c>
      <c r="C33" s="76"/>
      <c r="D33" s="118" t="e">
        <f>ROUND(SUM(#REF!),0)</f>
        <v>#REF!</v>
      </c>
      <c r="E33" s="33">
        <v>428463.6</v>
      </c>
      <c r="F33" s="28"/>
    </row>
    <row r="34" spans="1:6" ht="18.75" customHeight="1">
      <c r="A34" s="41">
        <v>407</v>
      </c>
      <c r="B34" s="12" t="s">
        <v>355</v>
      </c>
      <c r="C34" s="76"/>
      <c r="D34" s="118" t="e">
        <f>ROUND(SUM(#REF!),0)</f>
        <v>#REF!</v>
      </c>
      <c r="E34" s="32">
        <v>414965.36</v>
      </c>
      <c r="F34" s="28"/>
    </row>
    <row r="35" spans="1:6" ht="28.5" customHeight="1">
      <c r="A35" s="41">
        <v>408</v>
      </c>
      <c r="B35" s="12" t="s">
        <v>202</v>
      </c>
      <c r="C35" s="76"/>
      <c r="D35" s="117"/>
      <c r="E35" s="32"/>
      <c r="F35" s="28"/>
    </row>
    <row r="36" spans="1:5" ht="15.75" customHeight="1">
      <c r="A36" s="41">
        <v>409</v>
      </c>
      <c r="B36" s="12" t="s">
        <v>203</v>
      </c>
      <c r="C36" s="76"/>
      <c r="D36" s="117"/>
      <c r="E36" s="32"/>
    </row>
    <row r="37" spans="1:5" ht="15.75" customHeight="1">
      <c r="A37" s="41"/>
      <c r="B37" s="11" t="s">
        <v>204</v>
      </c>
      <c r="C37" s="76">
        <v>23</v>
      </c>
      <c r="D37" s="117">
        <f>D38+D39+D40+D41+D42</f>
        <v>0</v>
      </c>
      <c r="E37" s="32">
        <v>0</v>
      </c>
    </row>
    <row r="38" spans="1:5" ht="18.75" customHeight="1">
      <c r="A38" s="41" t="s">
        <v>205</v>
      </c>
      <c r="B38" s="12" t="s">
        <v>206</v>
      </c>
      <c r="C38" s="76"/>
      <c r="D38" s="117"/>
      <c r="E38" s="32"/>
    </row>
    <row r="39" spans="1:5" ht="17.25" customHeight="1">
      <c r="A39" s="41" t="s">
        <v>207</v>
      </c>
      <c r="B39" s="12" t="s">
        <v>208</v>
      </c>
      <c r="C39" s="76"/>
      <c r="D39" s="117"/>
      <c r="E39" s="32"/>
    </row>
    <row r="40" spans="1:5" ht="17.25" customHeight="1">
      <c r="A40" s="41">
        <v>415</v>
      </c>
      <c r="B40" s="12" t="s">
        <v>209</v>
      </c>
      <c r="C40" s="76"/>
      <c r="D40" s="118"/>
      <c r="E40" s="32"/>
    </row>
    <row r="41" spans="1:5" ht="15.75" customHeight="1">
      <c r="A41" s="41">
        <v>416.417</v>
      </c>
      <c r="B41" s="12" t="s">
        <v>210</v>
      </c>
      <c r="C41" s="76"/>
      <c r="D41" s="117"/>
      <c r="E41" s="32"/>
    </row>
    <row r="42" spans="1:5" ht="15.75" customHeight="1">
      <c r="A42" s="41">
        <v>418.419</v>
      </c>
      <c r="B42" s="12" t="s">
        <v>211</v>
      </c>
      <c r="C42" s="76"/>
      <c r="D42" s="117"/>
      <c r="E42" s="32"/>
    </row>
    <row r="43" spans="1:5" ht="18" customHeight="1">
      <c r="A43" s="41"/>
      <c r="B43" s="11" t="s">
        <v>212</v>
      </c>
      <c r="C43" s="76">
        <v>24</v>
      </c>
      <c r="D43" s="116" t="e">
        <f>(D44+D45+D46+D47+D48+D49+D50+D51+D52)</f>
        <v>#REF!</v>
      </c>
      <c r="E43" s="82">
        <f>(E44+E45+E46+E47+E48+E49+E50+E51+E52)</f>
        <v>699498.8400000001</v>
      </c>
    </row>
    <row r="44" spans="1:6" ht="15.75" customHeight="1">
      <c r="A44" s="41">
        <v>420</v>
      </c>
      <c r="B44" s="12" t="s">
        <v>213</v>
      </c>
      <c r="C44" s="76"/>
      <c r="D44" s="118" t="e">
        <f>ROUND(SUM(#REF!),0)</f>
        <v>#REF!</v>
      </c>
      <c r="E44" s="32">
        <v>103498.18000000001</v>
      </c>
      <c r="F44" s="112"/>
    </row>
    <row r="45" spans="1:6" ht="15.75" customHeight="1">
      <c r="A45" s="41">
        <v>421</v>
      </c>
      <c r="B45" s="12" t="s">
        <v>214</v>
      </c>
      <c r="C45" s="76"/>
      <c r="D45" s="118"/>
      <c r="E45" s="32"/>
      <c r="F45" s="112"/>
    </row>
    <row r="46" spans="1:6" ht="15.75" customHeight="1">
      <c r="A46" s="41">
        <v>422</v>
      </c>
      <c r="B46" s="12" t="s">
        <v>215</v>
      </c>
      <c r="C46" s="76"/>
      <c r="D46" s="118" t="e">
        <f>ROUND(SUM(#REF!),0)</f>
        <v>#REF!</v>
      </c>
      <c r="E46" s="32">
        <v>162444.49</v>
      </c>
      <c r="F46" s="112"/>
    </row>
    <row r="47" spans="1:6" ht="18" customHeight="1">
      <c r="A47" s="41">
        <v>423</v>
      </c>
      <c r="B47" s="12" t="s">
        <v>216</v>
      </c>
      <c r="C47" s="76"/>
      <c r="D47" s="118" t="e">
        <f>ROUND(SUM(#REF!),0)</f>
        <v>#REF!</v>
      </c>
      <c r="E47" s="32">
        <v>53065.82</v>
      </c>
      <c r="F47" s="112"/>
    </row>
    <row r="48" spans="1:6" ht="17.25" customHeight="1">
      <c r="A48" s="41">
        <v>424</v>
      </c>
      <c r="B48" s="12" t="s">
        <v>217</v>
      </c>
      <c r="C48" s="76"/>
      <c r="D48" s="118" t="e">
        <f>ROUND(SUM(#REF!),0)</f>
        <v>#REF!</v>
      </c>
      <c r="E48" s="32">
        <v>380490.3500000001</v>
      </c>
      <c r="F48" s="112"/>
    </row>
    <row r="49" spans="1:6" ht="16.5" customHeight="1">
      <c r="A49" s="41">
        <v>429</v>
      </c>
      <c r="B49" s="12" t="s">
        <v>218</v>
      </c>
      <c r="C49" s="76"/>
      <c r="D49" s="118" t="e">
        <f>ROUND(SUM(#REF!),0)</f>
        <v>#REF!</v>
      </c>
      <c r="E49" s="32"/>
      <c r="F49" s="112"/>
    </row>
    <row r="50" spans="1:5" ht="29.25" customHeight="1">
      <c r="A50" s="41">
        <v>460</v>
      </c>
      <c r="B50" s="12" t="s">
        <v>219</v>
      </c>
      <c r="C50" s="76"/>
      <c r="D50" s="118" t="e">
        <f>ROUND(SUM(#REF!),0)</f>
        <v>#REF!</v>
      </c>
      <c r="E50" s="32"/>
    </row>
    <row r="51" spans="1:5" ht="18" customHeight="1">
      <c r="A51" s="41">
        <v>463</v>
      </c>
      <c r="B51" s="12" t="s">
        <v>220</v>
      </c>
      <c r="C51" s="76"/>
      <c r="D51" s="117"/>
      <c r="E51" s="32"/>
    </row>
    <row r="52" spans="1:5" ht="15" customHeight="1">
      <c r="A52" s="41">
        <v>462.469</v>
      </c>
      <c r="B52" s="12" t="s">
        <v>221</v>
      </c>
      <c r="C52" s="76"/>
      <c r="D52" s="117"/>
      <c r="E52" s="32"/>
    </row>
    <row r="53" spans="1:5" ht="15.75" customHeight="1">
      <c r="A53" s="41"/>
      <c r="B53" s="11" t="s">
        <v>222</v>
      </c>
      <c r="C53" s="76"/>
      <c r="D53" s="116" t="e">
        <f>D10-D25</f>
        <v>#REF!</v>
      </c>
      <c r="E53" s="82">
        <v>2715844.34</v>
      </c>
    </row>
    <row r="54" spans="1:7" ht="19.5" customHeight="1">
      <c r="A54" s="41"/>
      <c r="B54" s="11" t="s">
        <v>223</v>
      </c>
      <c r="C54" s="76">
        <v>25</v>
      </c>
      <c r="D54" s="116" t="e">
        <f>D55-D56+D57+D58+D62+D67+D74-D75</f>
        <v>#REF!</v>
      </c>
      <c r="E54" s="82">
        <f>E55-E56+E57+E58+E62+E67+E74-E75</f>
        <v>2016297.1600000001</v>
      </c>
      <c r="F54" s="28"/>
      <c r="G54" s="114"/>
    </row>
    <row r="55" spans="1:7" ht="18.75" customHeight="1">
      <c r="A55" s="41"/>
      <c r="B55" s="11" t="s">
        <v>224</v>
      </c>
      <c r="C55" s="76"/>
      <c r="D55" s="117" t="e">
        <f>ROUND(#REF!,0)</f>
        <v>#REF!</v>
      </c>
      <c r="E55" s="32">
        <v>1985251.2799999998</v>
      </c>
      <c r="F55" s="28"/>
      <c r="G55" s="114"/>
    </row>
    <row r="56" spans="1:7" ht="16.5" customHeight="1">
      <c r="A56" s="41"/>
      <c r="B56" s="11" t="s">
        <v>225</v>
      </c>
      <c r="C56" s="76"/>
      <c r="D56" s="118" t="e">
        <f>ROUND(-#REF!,0)</f>
        <v>#REF!</v>
      </c>
      <c r="E56" s="83">
        <v>163778.69</v>
      </c>
      <c r="F56" s="28"/>
      <c r="G56" s="115"/>
    </row>
    <row r="57" spans="1:7" ht="18" customHeight="1">
      <c r="A57" s="41"/>
      <c r="B57" s="11" t="s">
        <v>226</v>
      </c>
      <c r="C57" s="76"/>
      <c r="D57" s="117" t="e">
        <f>ROUND(+SUM(#REF!),0)</f>
        <v>#REF!</v>
      </c>
      <c r="E57" s="32">
        <v>29695.570000000003</v>
      </c>
      <c r="F57" s="28"/>
      <c r="G57" s="114"/>
    </row>
    <row r="58" spans="1:6" ht="15">
      <c r="A58" s="42"/>
      <c r="B58" s="11" t="s">
        <v>227</v>
      </c>
      <c r="C58" s="76"/>
      <c r="D58" s="117" t="e">
        <f>D59+D60+D61</f>
        <v>#REF!</v>
      </c>
      <c r="E58" s="32">
        <v>236895.90000000002</v>
      </c>
      <c r="F58" s="28"/>
    </row>
    <row r="59" spans="1:6" ht="18" customHeight="1">
      <c r="A59" s="41"/>
      <c r="B59" s="12" t="s">
        <v>228</v>
      </c>
      <c r="C59" s="76"/>
      <c r="D59" s="117" t="e">
        <f>ROUND(SUM(#REF!),0)</f>
        <v>#REF!</v>
      </c>
      <c r="E59" s="32">
        <v>140449.8</v>
      </c>
      <c r="F59" s="28"/>
    </row>
    <row r="60" spans="1:6" ht="15">
      <c r="A60" s="41"/>
      <c r="B60" s="12" t="s">
        <v>229</v>
      </c>
      <c r="C60" s="76"/>
      <c r="D60" s="117" t="e">
        <f>ROUND(SUM(#REF!),0)</f>
        <v>#REF!</v>
      </c>
      <c r="E60" s="32">
        <v>94696.47000000002</v>
      </c>
      <c r="F60" s="28"/>
    </row>
    <row r="61" spans="1:6" ht="15">
      <c r="A61" s="41"/>
      <c r="B61" s="12" t="s">
        <v>230</v>
      </c>
      <c r="C61" s="76"/>
      <c r="D61" s="117" t="e">
        <f>ROUND(SUM(#REF!),0)</f>
        <v>#REF!</v>
      </c>
      <c r="E61" s="32">
        <v>1749.63</v>
      </c>
      <c r="F61" s="28"/>
    </row>
    <row r="62" spans="1:6" ht="15">
      <c r="A62" s="42"/>
      <c r="B62" s="11" t="s">
        <v>231</v>
      </c>
      <c r="C62" s="76"/>
      <c r="D62" s="117" t="e">
        <f>D63+D64+D65+D66</f>
        <v>#REF!</v>
      </c>
      <c r="E62" s="32">
        <v>5569.42</v>
      </c>
      <c r="F62" s="28"/>
    </row>
    <row r="63" spans="1:6" ht="30">
      <c r="A63" s="41"/>
      <c r="B63" s="12" t="s">
        <v>232</v>
      </c>
      <c r="C63" s="76"/>
      <c r="D63" s="117" t="e">
        <f>ROUND(#REF!+#REF!,0)</f>
        <v>#REF!</v>
      </c>
      <c r="E63" s="32"/>
      <c r="F63" s="28"/>
    </row>
    <row r="64" spans="1:6" ht="16.5" customHeight="1">
      <c r="A64" s="41"/>
      <c r="B64" s="12" t="s">
        <v>233</v>
      </c>
      <c r="C64" s="76"/>
      <c r="D64" s="117" t="e">
        <f>ROUND(SUM(#REF!),0)</f>
        <v>#REF!</v>
      </c>
      <c r="E64" s="32">
        <v>1949.25</v>
      </c>
      <c r="F64" s="28"/>
    </row>
    <row r="65" spans="1:6" ht="16.5" customHeight="1">
      <c r="A65" s="41" t="s">
        <v>57</v>
      </c>
      <c r="B65" s="12" t="s">
        <v>234</v>
      </c>
      <c r="C65" s="76"/>
      <c r="D65" s="117" t="e">
        <f>ROUND(SUM(#REF!+#REF!),0)</f>
        <v>#REF!</v>
      </c>
      <c r="E65" s="32">
        <v>3104.19</v>
      </c>
      <c r="F65" s="28"/>
    </row>
    <row r="66" spans="1:6" ht="16.5" customHeight="1">
      <c r="A66" s="41"/>
      <c r="B66" s="12" t="s">
        <v>235</v>
      </c>
      <c r="C66" s="76"/>
      <c r="D66" s="117" t="e">
        <f>ROUND(SUM(#REF!),0)</f>
        <v>#REF!</v>
      </c>
      <c r="E66" s="32">
        <v>515.98</v>
      </c>
      <c r="F66" s="28"/>
    </row>
    <row r="67" spans="1:6" ht="17.25" customHeight="1">
      <c r="A67" s="42"/>
      <c r="B67" s="11" t="s">
        <v>236</v>
      </c>
      <c r="C67" s="76"/>
      <c r="D67" s="117" t="e">
        <f>(D68+D69+D70+D71+D72+D73)</f>
        <v>#REF!</v>
      </c>
      <c r="E67" s="32">
        <v>82740.63</v>
      </c>
      <c r="F67" s="28"/>
    </row>
    <row r="68" spans="1:6" ht="43.5" customHeight="1">
      <c r="A68" s="41"/>
      <c r="B68" s="12" t="s">
        <v>237</v>
      </c>
      <c r="C68" s="76"/>
      <c r="D68" s="117" t="e">
        <f>ROUND(SUM(#REF!,#REF!),0)</f>
        <v>#REF!</v>
      </c>
      <c r="E68" s="32">
        <v>8987.07</v>
      </c>
      <c r="F68" s="28"/>
    </row>
    <row r="69" spans="1:6" ht="15.75" customHeight="1">
      <c r="A69" s="41"/>
      <c r="B69" s="12" t="s">
        <v>238</v>
      </c>
      <c r="C69" s="76"/>
      <c r="D69" s="117" t="e">
        <f>ROUND(SUM(#REF!),0)</f>
        <v>#REF!</v>
      </c>
      <c r="E69" s="32">
        <v>42306.270000000004</v>
      </c>
      <c r="F69" s="28"/>
    </row>
    <row r="70" spans="1:6" ht="15.75" customHeight="1">
      <c r="A70" s="41"/>
      <c r="B70" s="12" t="s">
        <v>239</v>
      </c>
      <c r="C70" s="76"/>
      <c r="D70" s="117" t="e">
        <f>ROUND(SUM(#REF!),0)</f>
        <v>#REF!</v>
      </c>
      <c r="E70" s="32">
        <v>10413.650000000001</v>
      </c>
      <c r="F70" s="28"/>
    </row>
    <row r="71" spans="1:6" ht="15.75" customHeight="1">
      <c r="A71" s="41"/>
      <c r="B71" s="12" t="s">
        <v>240</v>
      </c>
      <c r="C71" s="76"/>
      <c r="D71" s="117" t="e">
        <f>ROUND(SUM(#REF!),0)</f>
        <v>#REF!</v>
      </c>
      <c r="E71" s="32">
        <v>1122.78</v>
      </c>
      <c r="F71" s="28"/>
    </row>
    <row r="72" spans="1:6" ht="15.75" customHeight="1">
      <c r="A72" s="41"/>
      <c r="B72" s="12" t="s">
        <v>241</v>
      </c>
      <c r="C72" s="76"/>
      <c r="D72" s="117" t="e">
        <f>ROUND(SUM(#REF!),0)</f>
        <v>#REF!</v>
      </c>
      <c r="E72" s="32">
        <v>4409.77</v>
      </c>
      <c r="F72" s="28"/>
    </row>
    <row r="73" spans="1:6" ht="15.75" customHeight="1">
      <c r="A73" s="41"/>
      <c r="B73" s="12" t="s">
        <v>242</v>
      </c>
      <c r="C73" s="76"/>
      <c r="D73" s="117" t="e">
        <f>ROUND(SUM(#REF!),0)</f>
        <v>#REF!</v>
      </c>
      <c r="E73" s="32">
        <v>15501.089999999998</v>
      </c>
      <c r="F73" s="28"/>
    </row>
    <row r="74" spans="1:6" ht="15.75" customHeight="1">
      <c r="A74" s="41"/>
      <c r="B74" s="11" t="s">
        <v>243</v>
      </c>
      <c r="C74" s="76"/>
      <c r="D74" s="119" t="e">
        <f>ROUND(SUM(#REF!),0)</f>
        <v>#REF!</v>
      </c>
      <c r="E74" s="32">
        <v>42475.22</v>
      </c>
      <c r="F74" s="28"/>
    </row>
    <row r="75" spans="1:6" ht="15.75" customHeight="1">
      <c r="A75" s="41">
        <v>706</v>
      </c>
      <c r="B75" s="11" t="s">
        <v>244</v>
      </c>
      <c r="C75" s="76"/>
      <c r="D75" s="118" t="e">
        <f>ROUND(-SUM(#REF!),0)</f>
        <v>#REF!</v>
      </c>
      <c r="E75" s="32">
        <v>202552.16999999998</v>
      </c>
      <c r="F75" s="28"/>
    </row>
    <row r="76" spans="1:6" ht="15.75" customHeight="1">
      <c r="A76" s="41"/>
      <c r="B76" s="11" t="s">
        <v>245</v>
      </c>
      <c r="C76" s="76"/>
      <c r="D76" s="120" t="e">
        <f>D53-D54</f>
        <v>#REF!</v>
      </c>
      <c r="E76" s="82">
        <f>E53-E54</f>
        <v>699547.1799999997</v>
      </c>
      <c r="F76" s="28"/>
    </row>
    <row r="77" spans="1:5" ht="15.75" customHeight="1">
      <c r="A77" s="41"/>
      <c r="B77" s="11" t="s">
        <v>246</v>
      </c>
      <c r="C77" s="76"/>
      <c r="D77" s="120" t="e">
        <f>D92+D109</f>
        <v>#REF!</v>
      </c>
      <c r="E77" s="82">
        <f>E92+E109</f>
        <v>310756.19000000006</v>
      </c>
    </row>
    <row r="78" spans="1:5" ht="31.5" customHeight="1">
      <c r="A78" s="41"/>
      <c r="B78" s="11" t="s">
        <v>247</v>
      </c>
      <c r="C78" s="76">
        <v>26</v>
      </c>
      <c r="D78" s="118" t="e">
        <f>D79+D80+D81+D82+D83+D84</f>
        <v>#REF!</v>
      </c>
      <c r="E78" s="32">
        <v>165268.25000000003</v>
      </c>
    </row>
    <row r="79" spans="1:6" ht="15.75" customHeight="1">
      <c r="A79" s="41">
        <v>770</v>
      </c>
      <c r="B79" s="12" t="s">
        <v>248</v>
      </c>
      <c r="C79" s="76"/>
      <c r="D79" s="118" t="e">
        <f>ROUND(-SUM(#REF!,#REF!),0)</f>
        <v>#REF!</v>
      </c>
      <c r="E79" s="32">
        <v>165268.25000000003</v>
      </c>
      <c r="F79" s="113"/>
    </row>
    <row r="80" spans="1:5" ht="29.25" customHeight="1">
      <c r="A80" s="41">
        <v>771</v>
      </c>
      <c r="B80" s="12" t="s">
        <v>249</v>
      </c>
      <c r="C80" s="76"/>
      <c r="D80" s="117"/>
      <c r="E80" s="32"/>
    </row>
    <row r="81" spans="1:5" ht="16.5" customHeight="1">
      <c r="A81" s="41">
        <v>772</v>
      </c>
      <c r="B81" s="12" t="s">
        <v>250</v>
      </c>
      <c r="C81" s="76"/>
      <c r="D81" s="117"/>
      <c r="E81" s="32"/>
    </row>
    <row r="82" spans="1:5" ht="15" customHeight="1">
      <c r="A82" s="41">
        <v>774</v>
      </c>
      <c r="B82" s="12" t="s">
        <v>251</v>
      </c>
      <c r="C82" s="76"/>
      <c r="D82" s="117"/>
      <c r="E82" s="32"/>
    </row>
    <row r="83" spans="1:5" ht="15.75" customHeight="1">
      <c r="A83" s="41">
        <v>775</v>
      </c>
      <c r="B83" s="12" t="s">
        <v>252</v>
      </c>
      <c r="C83" s="76"/>
      <c r="D83" s="117"/>
      <c r="E83" s="32"/>
    </row>
    <row r="84" spans="1:5" ht="14.25" customHeight="1">
      <c r="A84" s="43" t="s">
        <v>253</v>
      </c>
      <c r="B84" s="12" t="s">
        <v>254</v>
      </c>
      <c r="C84" s="76"/>
      <c r="D84" s="117"/>
      <c r="E84" s="32"/>
    </row>
    <row r="85" spans="1:5" ht="27.75" customHeight="1">
      <c r="A85" s="41"/>
      <c r="B85" s="11" t="s">
        <v>255</v>
      </c>
      <c r="C85" s="76"/>
      <c r="D85" s="117" t="e">
        <f>D86+D87+D88+D89+D90+D91</f>
        <v>#REF!</v>
      </c>
      <c r="E85" s="32">
        <v>0</v>
      </c>
    </row>
    <row r="86" spans="1:5" ht="17.25" customHeight="1">
      <c r="A86" s="41">
        <v>730</v>
      </c>
      <c r="B86" s="12" t="s">
        <v>256</v>
      </c>
      <c r="C86" s="76"/>
      <c r="D86" s="117"/>
      <c r="E86" s="32"/>
    </row>
    <row r="87" spans="1:5" ht="18" customHeight="1">
      <c r="A87" s="41">
        <v>732</v>
      </c>
      <c r="B87" s="12" t="s">
        <v>257</v>
      </c>
      <c r="C87" s="76"/>
      <c r="D87" s="117"/>
      <c r="E87" s="32"/>
    </row>
    <row r="88" spans="1:5" ht="18.75" customHeight="1">
      <c r="A88" s="41">
        <v>734</v>
      </c>
      <c r="B88" s="12" t="s">
        <v>258</v>
      </c>
      <c r="C88" s="76"/>
      <c r="D88" s="117"/>
      <c r="E88" s="32"/>
    </row>
    <row r="89" spans="1:5" ht="15.75" customHeight="1">
      <c r="A89" s="41">
        <v>735</v>
      </c>
      <c r="B89" s="12" t="s">
        <v>259</v>
      </c>
      <c r="C89" s="76"/>
      <c r="D89" s="117" t="e">
        <f>ROUND(+SUM(#REF!),0)</f>
        <v>#REF!</v>
      </c>
      <c r="E89" s="32"/>
    </row>
    <row r="90" spans="1:5" ht="18" customHeight="1">
      <c r="A90" s="43" t="s">
        <v>260</v>
      </c>
      <c r="B90" s="12" t="s">
        <v>261</v>
      </c>
      <c r="C90" s="76"/>
      <c r="D90" s="117"/>
      <c r="E90" s="32"/>
    </row>
    <row r="91" spans="1:5" ht="30" customHeight="1">
      <c r="A91" s="43" t="s">
        <v>262</v>
      </c>
      <c r="B91" s="12" t="s">
        <v>263</v>
      </c>
      <c r="C91" s="76"/>
      <c r="D91" s="117"/>
      <c r="E91" s="32"/>
    </row>
    <row r="92" spans="1:5" ht="33.75" customHeight="1">
      <c r="A92" s="41"/>
      <c r="B92" s="11" t="s">
        <v>264</v>
      </c>
      <c r="C92" s="76"/>
      <c r="D92" s="116" t="e">
        <f>D78-D85</f>
        <v>#REF!</v>
      </c>
      <c r="E92" s="82">
        <f>E78-E85</f>
        <v>165268.25000000003</v>
      </c>
    </row>
    <row r="93" spans="1:5" ht="32.25" customHeight="1">
      <c r="A93" s="41"/>
      <c r="B93" s="11" t="s">
        <v>265</v>
      </c>
      <c r="C93" s="76">
        <v>26</v>
      </c>
      <c r="D93" s="116" t="e">
        <f>D94+D95+D96+D97+D98+D99+D100</f>
        <v>#REF!</v>
      </c>
      <c r="E93" s="82">
        <f>E94+E95+E96+E97+E98+E99+E100</f>
        <v>161147.68</v>
      </c>
    </row>
    <row r="94" spans="1:5" ht="17.25" customHeight="1">
      <c r="A94" s="41">
        <v>770</v>
      </c>
      <c r="B94" s="12" t="s">
        <v>266</v>
      </c>
      <c r="C94" s="76"/>
      <c r="D94" s="117" t="e">
        <f>-ROUND(SUM(#REF!,#REF!),0)</f>
        <v>#REF!</v>
      </c>
      <c r="E94" s="32">
        <v>91703.14</v>
      </c>
    </row>
    <row r="95" spans="1:5" ht="15.75" customHeight="1">
      <c r="A95" s="41">
        <v>772</v>
      </c>
      <c r="B95" s="12" t="s">
        <v>267</v>
      </c>
      <c r="C95" s="76"/>
      <c r="D95" s="117"/>
      <c r="E95" s="32"/>
    </row>
    <row r="96" spans="1:5" ht="15.75" customHeight="1">
      <c r="A96" s="44">
        <v>771774</v>
      </c>
      <c r="B96" s="12" t="s">
        <v>268</v>
      </c>
      <c r="C96" s="76"/>
      <c r="D96" s="117"/>
      <c r="E96" s="32"/>
    </row>
    <row r="97" spans="1:5" ht="14.25" customHeight="1">
      <c r="A97" s="41">
        <v>773</v>
      </c>
      <c r="B97" s="12" t="s">
        <v>269</v>
      </c>
      <c r="C97" s="76"/>
      <c r="D97" s="117"/>
      <c r="E97" s="32"/>
    </row>
    <row r="98" spans="1:5" ht="15" customHeight="1">
      <c r="A98" s="43" t="s">
        <v>270</v>
      </c>
      <c r="B98" s="12" t="s">
        <v>271</v>
      </c>
      <c r="C98" s="76"/>
      <c r="D98" s="117" t="e">
        <f>-ROUND(SUM(#REF!),0)</f>
        <v>#REF!</v>
      </c>
      <c r="E98" s="32">
        <v>1258.53</v>
      </c>
    </row>
    <row r="99" spans="1:5" ht="15" customHeight="1">
      <c r="A99" s="41" t="s">
        <v>272</v>
      </c>
      <c r="B99" s="12" t="s">
        <v>273</v>
      </c>
      <c r="C99" s="76"/>
      <c r="D99" s="117"/>
      <c r="E99" s="32"/>
    </row>
    <row r="100" spans="1:5" ht="15" customHeight="1">
      <c r="A100" s="43" t="s">
        <v>274</v>
      </c>
      <c r="B100" s="12" t="s">
        <v>275</v>
      </c>
      <c r="C100" s="76"/>
      <c r="D100" s="117" t="e">
        <f>-ROUND(SUM(#REF!),0)</f>
        <v>#REF!</v>
      </c>
      <c r="E100" s="32">
        <v>68186.01000000001</v>
      </c>
    </row>
    <row r="101" spans="1:5" ht="30" customHeight="1">
      <c r="A101" s="41"/>
      <c r="B101" s="11" t="s">
        <v>276</v>
      </c>
      <c r="C101" s="76">
        <v>27</v>
      </c>
      <c r="D101" s="116" t="e">
        <f>D102+D103+D104+D105+D106+D107+D108</f>
        <v>#REF!</v>
      </c>
      <c r="E101" s="82">
        <f>E102+E103+E104+E105+E106+E107+E108</f>
        <v>15659.740000000002</v>
      </c>
    </row>
    <row r="102" spans="1:5" ht="18" customHeight="1">
      <c r="A102" s="41">
        <v>730</v>
      </c>
      <c r="B102" s="12" t="s">
        <v>277</v>
      </c>
      <c r="C102" s="76"/>
      <c r="D102" s="117" t="e">
        <f>ROUND(SUM(#REF!),0)</f>
        <v>#REF!</v>
      </c>
      <c r="E102" s="32"/>
    </row>
    <row r="103" spans="1:5" ht="17.25" customHeight="1">
      <c r="A103" s="41">
        <v>732</v>
      </c>
      <c r="B103" s="12" t="s">
        <v>278</v>
      </c>
      <c r="C103" s="76"/>
      <c r="D103" s="117"/>
      <c r="E103" s="32"/>
    </row>
    <row r="104" spans="1:5" ht="15.75" customHeight="1">
      <c r="A104" s="41">
        <v>734</v>
      </c>
      <c r="B104" s="12" t="s">
        <v>279</v>
      </c>
      <c r="C104" s="76"/>
      <c r="D104" s="117"/>
      <c r="E104" s="32"/>
    </row>
    <row r="105" spans="1:5" ht="15.75" customHeight="1">
      <c r="A105" s="43" t="s">
        <v>280</v>
      </c>
      <c r="B105" s="12" t="s">
        <v>281</v>
      </c>
      <c r="C105" s="76"/>
      <c r="D105" s="117" t="e">
        <f>ROUND(+SUM(#REF!),0)</f>
        <v>#REF!</v>
      </c>
      <c r="E105" s="32">
        <v>6774.11</v>
      </c>
    </row>
    <row r="106" spans="1:5" ht="31.5" customHeight="1">
      <c r="A106" s="43" t="s">
        <v>282</v>
      </c>
      <c r="B106" s="12" t="s">
        <v>283</v>
      </c>
      <c r="C106" s="76"/>
      <c r="D106" s="117"/>
      <c r="E106" s="32"/>
    </row>
    <row r="107" spans="1:5" ht="25.5" customHeight="1">
      <c r="A107" s="44">
        <v>745746747</v>
      </c>
      <c r="B107" s="12" t="s">
        <v>284</v>
      </c>
      <c r="C107" s="76"/>
      <c r="D107" s="117"/>
      <c r="E107" s="32"/>
    </row>
    <row r="108" spans="1:5" ht="15.75" customHeight="1">
      <c r="A108" s="44">
        <v>748749</v>
      </c>
      <c r="B108" s="12" t="s">
        <v>285</v>
      </c>
      <c r="C108" s="76"/>
      <c r="D108" s="117" t="e">
        <f>ROUND(+SUM(#REF!),0)</f>
        <v>#REF!</v>
      </c>
      <c r="E108" s="32">
        <v>8885.630000000001</v>
      </c>
    </row>
    <row r="109" spans="1:5" ht="36" customHeight="1">
      <c r="A109" s="41"/>
      <c r="B109" s="11" t="s">
        <v>286</v>
      </c>
      <c r="C109" s="76"/>
      <c r="D109" s="120" t="e">
        <f>D93-D101</f>
        <v>#REF!</v>
      </c>
      <c r="E109" s="110">
        <f>E93-E101</f>
        <v>145487.94</v>
      </c>
    </row>
    <row r="110" spans="1:5" ht="32.25" customHeight="1">
      <c r="A110" s="41"/>
      <c r="B110" s="11" t="s">
        <v>287</v>
      </c>
      <c r="C110" s="76"/>
      <c r="D110" s="121" t="e">
        <f>D76+D77</f>
        <v>#REF!</v>
      </c>
      <c r="E110" s="85">
        <f>E76+E77</f>
        <v>1010303.3699999998</v>
      </c>
    </row>
    <row r="111" spans="1:5" ht="18" customHeight="1">
      <c r="A111" s="41"/>
      <c r="B111" s="11" t="s">
        <v>288</v>
      </c>
      <c r="C111" s="76">
        <v>28</v>
      </c>
      <c r="D111" s="119">
        <f>D112+D113</f>
        <v>0</v>
      </c>
      <c r="E111" s="32">
        <v>0</v>
      </c>
    </row>
    <row r="112" spans="1:5" ht="19.5" customHeight="1">
      <c r="A112" s="41">
        <v>820</v>
      </c>
      <c r="B112" s="12" t="s">
        <v>289</v>
      </c>
      <c r="C112" s="76"/>
      <c r="D112" s="117"/>
      <c r="E112" s="32"/>
    </row>
    <row r="113" spans="1:5" ht="15.75" customHeight="1">
      <c r="A113" s="41">
        <v>823</v>
      </c>
      <c r="B113" s="12" t="s">
        <v>290</v>
      </c>
      <c r="C113" s="76"/>
      <c r="D113" s="117"/>
      <c r="E113" s="32">
        <v>0</v>
      </c>
    </row>
    <row r="114" spans="1:8" ht="21" customHeight="1">
      <c r="A114" s="41"/>
      <c r="B114" s="11" t="s">
        <v>291</v>
      </c>
      <c r="C114" s="76"/>
      <c r="D114" s="121" t="e">
        <f>D110-D111</f>
        <v>#REF!</v>
      </c>
      <c r="E114" s="85">
        <f>E110-E111</f>
        <v>1010303.3699999998</v>
      </c>
      <c r="G114" s="85">
        <v>1930404.95</v>
      </c>
      <c r="H114" s="78" t="e">
        <f>D114-G114</f>
        <v>#REF!</v>
      </c>
    </row>
    <row r="115" spans="1:6" ht="19.5" customHeight="1">
      <c r="A115" s="41"/>
      <c r="B115" s="11" t="s">
        <v>292</v>
      </c>
      <c r="C115" s="76"/>
      <c r="D115" s="117"/>
      <c r="E115" s="32"/>
      <c r="F115" s="28"/>
    </row>
    <row r="116" spans="1:6" ht="24.75" customHeight="1">
      <c r="A116" s="43" t="s">
        <v>352</v>
      </c>
      <c r="B116" s="12" t="s">
        <v>293</v>
      </c>
      <c r="C116" s="76"/>
      <c r="D116" s="117"/>
      <c r="E116" s="32"/>
      <c r="F116" s="28"/>
    </row>
    <row r="117" spans="1:5" ht="15" customHeight="1">
      <c r="A117" s="41"/>
      <c r="B117" s="11" t="s">
        <v>294</v>
      </c>
      <c r="C117" s="76"/>
      <c r="D117" s="65"/>
      <c r="E117" s="32"/>
    </row>
    <row r="118" spans="1:5" ht="43.5" customHeight="1">
      <c r="A118" s="3"/>
      <c r="B118" s="5"/>
      <c r="C118" s="6"/>
      <c r="D118" s="86"/>
      <c r="E118" s="6"/>
    </row>
    <row r="119" spans="1:7" s="14" customFormat="1" ht="15">
      <c r="A119" s="29" t="s">
        <v>340</v>
      </c>
      <c r="B119" s="252" t="s">
        <v>349</v>
      </c>
      <c r="C119" s="252"/>
      <c r="D119" s="252"/>
      <c r="E119" s="252"/>
      <c r="G119" s="111"/>
    </row>
    <row r="120" spans="1:5" ht="19.5" customHeight="1">
      <c r="A120" s="29" t="s">
        <v>359</v>
      </c>
      <c r="B120" s="34" t="s">
        <v>360</v>
      </c>
      <c r="C120" s="34" t="s">
        <v>343</v>
      </c>
      <c r="D120" s="265"/>
      <c r="E120" s="265"/>
    </row>
    <row r="121" spans="1:3" ht="15">
      <c r="A121" s="24"/>
      <c r="B121" s="24"/>
      <c r="C121" s="4"/>
    </row>
    <row r="122" spans="1:2" ht="15">
      <c r="A122" s="14"/>
      <c r="B122" s="14"/>
    </row>
    <row r="123" spans="1:3" ht="15">
      <c r="A123" s="16"/>
      <c r="B123" s="17"/>
      <c r="C123" s="2"/>
    </row>
    <row r="125" ht="15">
      <c r="D125" s="87"/>
    </row>
  </sheetData>
  <sheetProtection/>
  <mergeCells count="11">
    <mergeCell ref="B7:B8"/>
    <mergeCell ref="C7:C8"/>
    <mergeCell ref="D7:E7"/>
    <mergeCell ref="B119:E119"/>
    <mergeCell ref="D120:E120"/>
    <mergeCell ref="A1:B1"/>
    <mergeCell ref="A2:B2"/>
    <mergeCell ref="A3:B3"/>
    <mergeCell ref="A5:E5"/>
    <mergeCell ref="A6:E6"/>
    <mergeCell ref="A7:A8"/>
  </mergeCells>
  <printOptions/>
  <pageMargins left="0.25" right="0.25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113"/>
  <sheetViews>
    <sheetView tabSelected="1" zoomScalePageLayoutView="0" workbookViewId="0" topLeftCell="A1">
      <selection activeCell="D16" sqref="D16"/>
    </sheetView>
  </sheetViews>
  <sheetFormatPr defaultColWidth="8.8515625" defaultRowHeight="15"/>
  <cols>
    <col min="1" max="1" width="22.7109375" style="131" customWidth="1"/>
    <col min="2" max="2" width="71.7109375" style="128" customWidth="1"/>
    <col min="3" max="3" width="5.7109375" style="132" customWidth="1"/>
    <col min="4" max="4" width="16.8515625" style="130" customWidth="1"/>
    <col min="5" max="5" width="16.7109375" style="130" customWidth="1"/>
    <col min="6" max="16384" width="8.8515625" style="128" customWidth="1"/>
  </cols>
  <sheetData>
    <row r="1" spans="1:5" ht="12.75">
      <c r="A1" s="280" t="s">
        <v>366</v>
      </c>
      <c r="B1" s="280"/>
      <c r="C1" s="138"/>
      <c r="D1" s="139" t="s">
        <v>344</v>
      </c>
      <c r="E1" s="139"/>
    </row>
    <row r="2" spans="1:5" ht="12.75">
      <c r="A2" s="280" t="s">
        <v>367</v>
      </c>
      <c r="B2" s="280"/>
      <c r="C2" s="138"/>
      <c r="D2" s="139" t="s">
        <v>345</v>
      </c>
      <c r="E2" s="139"/>
    </row>
    <row r="3" spans="1:5" ht="12.75">
      <c r="A3" s="280" t="s">
        <v>368</v>
      </c>
      <c r="B3" s="280"/>
      <c r="C3" s="138"/>
      <c r="D3" s="139"/>
      <c r="E3" s="139"/>
    </row>
    <row r="4" spans="1:5" ht="12.75">
      <c r="A4" s="280"/>
      <c r="B4" s="280"/>
      <c r="C4" s="138"/>
      <c r="D4" s="139"/>
      <c r="E4" s="139"/>
    </row>
    <row r="5" spans="1:5" ht="16.5" customHeight="1">
      <c r="A5" s="281" t="s">
        <v>177</v>
      </c>
      <c r="B5" s="281"/>
      <c r="C5" s="281"/>
      <c r="D5" s="281"/>
      <c r="E5" s="281"/>
    </row>
    <row r="6" spans="1:5" ht="16.5" customHeight="1">
      <c r="A6" s="282" t="s">
        <v>369</v>
      </c>
      <c r="B6" s="282"/>
      <c r="C6" s="282"/>
      <c r="D6" s="282"/>
      <c r="E6" s="282"/>
    </row>
    <row r="7" spans="1:5" ht="16.5" customHeight="1">
      <c r="A7" s="276" t="s">
        <v>58</v>
      </c>
      <c r="B7" s="276"/>
      <c r="C7" s="276"/>
      <c r="D7" s="276"/>
      <c r="E7" s="276"/>
    </row>
    <row r="8" spans="1:5" ht="12" customHeight="1">
      <c r="A8" s="277" t="s">
        <v>59</v>
      </c>
      <c r="B8" s="271" t="s">
        <v>0</v>
      </c>
      <c r="C8" s="273" t="s">
        <v>326</v>
      </c>
      <c r="D8" s="275" t="s">
        <v>327</v>
      </c>
      <c r="E8" s="275"/>
    </row>
    <row r="9" spans="1:5" ht="30" customHeight="1">
      <c r="A9" s="278"/>
      <c r="B9" s="271"/>
      <c r="C9" s="274"/>
      <c r="D9" s="140" t="s">
        <v>3</v>
      </c>
      <c r="E9" s="140" t="s">
        <v>4</v>
      </c>
    </row>
    <row r="10" spans="1:5" ht="12.75" customHeight="1">
      <c r="A10" s="37">
        <v>1</v>
      </c>
      <c r="B10" s="37">
        <v>2</v>
      </c>
      <c r="C10" s="146">
        <v>3</v>
      </c>
      <c r="D10" s="154">
        <v>4</v>
      </c>
      <c r="E10" s="154">
        <v>5</v>
      </c>
    </row>
    <row r="11" spans="1:5" ht="16.5" customHeight="1">
      <c r="A11" s="141" t="s">
        <v>57</v>
      </c>
      <c r="B11" s="133" t="s">
        <v>60</v>
      </c>
      <c r="C11" s="149">
        <v>5</v>
      </c>
      <c r="D11" s="155">
        <f>D13+D15</f>
        <v>73</v>
      </c>
      <c r="E11" s="155">
        <f>E13+E15</f>
        <v>635</v>
      </c>
    </row>
    <row r="12" spans="1:5" ht="15" customHeight="1">
      <c r="A12" s="141" t="s">
        <v>330</v>
      </c>
      <c r="B12" s="134" t="s">
        <v>61</v>
      </c>
      <c r="C12" s="149"/>
      <c r="D12" s="156">
        <v>0</v>
      </c>
      <c r="E12" s="157"/>
    </row>
    <row r="13" spans="1:5" ht="17.25" customHeight="1">
      <c r="A13" s="141" t="s">
        <v>62</v>
      </c>
      <c r="B13" s="134" t="s">
        <v>63</v>
      </c>
      <c r="C13" s="149"/>
      <c r="D13" s="156">
        <v>2122</v>
      </c>
      <c r="E13" s="157">
        <v>2122</v>
      </c>
    </row>
    <row r="14" spans="1:5" ht="30" customHeight="1">
      <c r="A14" s="141" t="s">
        <v>329</v>
      </c>
      <c r="B14" s="135" t="s">
        <v>64</v>
      </c>
      <c r="C14" s="149"/>
      <c r="D14" s="156">
        <v>0</v>
      </c>
      <c r="E14" s="157">
        <v>0</v>
      </c>
    </row>
    <row r="15" spans="1:5" ht="14.25">
      <c r="A15" s="141" t="s">
        <v>331</v>
      </c>
      <c r="B15" s="134" t="s">
        <v>65</v>
      </c>
      <c r="C15" s="149"/>
      <c r="D15" s="157">
        <v>-2049</v>
      </c>
      <c r="E15" s="157">
        <v>-1487</v>
      </c>
    </row>
    <row r="16" spans="1:5" ht="30">
      <c r="A16" s="141" t="s">
        <v>57</v>
      </c>
      <c r="B16" s="136" t="s">
        <v>66</v>
      </c>
      <c r="C16" s="149">
        <v>6</v>
      </c>
      <c r="D16" s="155">
        <f>D18+D21</f>
        <v>162196</v>
      </c>
      <c r="E16" s="155">
        <f>E18+E21</f>
        <v>223908</v>
      </c>
    </row>
    <row r="17" spans="1:5" ht="14.25">
      <c r="A17" s="141" t="s">
        <v>332</v>
      </c>
      <c r="B17" s="134" t="s">
        <v>67</v>
      </c>
      <c r="C17" s="149"/>
      <c r="D17" s="156"/>
      <c r="E17" s="157">
        <v>0</v>
      </c>
    </row>
    <row r="18" spans="1:5" ht="17.25" customHeight="1">
      <c r="A18" s="141" t="s">
        <v>68</v>
      </c>
      <c r="B18" s="134" t="s">
        <v>69</v>
      </c>
      <c r="C18" s="149"/>
      <c r="D18" s="156">
        <v>527060</v>
      </c>
      <c r="E18" s="157">
        <v>533059</v>
      </c>
    </row>
    <row r="19" spans="1:5" ht="29.25" customHeight="1">
      <c r="A19" s="141" t="s">
        <v>333</v>
      </c>
      <c r="B19" s="135" t="s">
        <v>70</v>
      </c>
      <c r="C19" s="149"/>
      <c r="D19" s="156">
        <v>0</v>
      </c>
      <c r="E19" s="157">
        <v>0</v>
      </c>
    </row>
    <row r="20" spans="1:5" ht="28.5" customHeight="1">
      <c r="A20" s="141" t="s">
        <v>71</v>
      </c>
      <c r="B20" s="135" t="s">
        <v>72</v>
      </c>
      <c r="C20" s="149"/>
      <c r="D20" s="156">
        <v>0</v>
      </c>
      <c r="E20" s="157">
        <v>0</v>
      </c>
    </row>
    <row r="21" spans="1:5" ht="28.5" customHeight="1">
      <c r="A21" s="141" t="s">
        <v>334</v>
      </c>
      <c r="B21" s="135" t="s">
        <v>73</v>
      </c>
      <c r="C21" s="149"/>
      <c r="D21" s="157">
        <v>-364864</v>
      </c>
      <c r="E21" s="157">
        <v>-309151</v>
      </c>
    </row>
    <row r="22" spans="1:5" ht="16.5" customHeight="1">
      <c r="A22" s="141" t="s">
        <v>57</v>
      </c>
      <c r="B22" s="133" t="s">
        <v>74</v>
      </c>
      <c r="C22" s="149">
        <v>7</v>
      </c>
      <c r="D22" s="155">
        <f>D23</f>
        <v>874886</v>
      </c>
      <c r="E22" s="155">
        <f>E23</f>
        <v>962308</v>
      </c>
    </row>
    <row r="23" spans="1:5" ht="16.5" customHeight="1">
      <c r="A23" s="141" t="s">
        <v>57</v>
      </c>
      <c r="B23" s="134" t="s">
        <v>75</v>
      </c>
      <c r="C23" s="149"/>
      <c r="D23" s="156">
        <f>D25+D28+D30+D31</f>
        <v>874886</v>
      </c>
      <c r="E23" s="157">
        <v>962308</v>
      </c>
    </row>
    <row r="24" spans="1:5" ht="16.5" customHeight="1">
      <c r="A24" s="142" t="s">
        <v>76</v>
      </c>
      <c r="B24" s="134" t="s">
        <v>77</v>
      </c>
      <c r="C24" s="149"/>
      <c r="D24" s="156">
        <v>0</v>
      </c>
      <c r="E24" s="157">
        <v>0</v>
      </c>
    </row>
    <row r="25" spans="1:5" ht="16.5" customHeight="1">
      <c r="A25" s="142" t="s">
        <v>78</v>
      </c>
      <c r="B25" s="134" t="s">
        <v>79</v>
      </c>
      <c r="C25" s="149"/>
      <c r="D25" s="156">
        <v>184013</v>
      </c>
      <c r="E25" s="157">
        <v>237250</v>
      </c>
    </row>
    <row r="26" spans="1:5" ht="16.5" customHeight="1">
      <c r="A26" s="142" t="s">
        <v>80</v>
      </c>
      <c r="B26" s="134" t="s">
        <v>81</v>
      </c>
      <c r="C26" s="149"/>
      <c r="D26" s="156">
        <v>0</v>
      </c>
      <c r="E26" s="157">
        <v>0</v>
      </c>
    </row>
    <row r="27" spans="1:5" ht="16.5" customHeight="1">
      <c r="A27" s="142" t="s">
        <v>82</v>
      </c>
      <c r="B27" s="134" t="s">
        <v>83</v>
      </c>
      <c r="C27" s="149"/>
      <c r="D27" s="156">
        <v>0</v>
      </c>
      <c r="E27" s="157">
        <v>0</v>
      </c>
    </row>
    <row r="28" spans="1:5" ht="16.5" customHeight="1">
      <c r="A28" s="142" t="s">
        <v>84</v>
      </c>
      <c r="B28" s="134" t="s">
        <v>85</v>
      </c>
      <c r="C28" s="149"/>
      <c r="D28" s="156">
        <v>500000</v>
      </c>
      <c r="E28" s="157">
        <v>500000</v>
      </c>
    </row>
    <row r="29" spans="1:5" ht="30" customHeight="1">
      <c r="A29" s="142" t="s">
        <v>86</v>
      </c>
      <c r="B29" s="135" t="s">
        <v>87</v>
      </c>
      <c r="C29" s="149"/>
      <c r="D29" s="156">
        <v>0</v>
      </c>
      <c r="E29" s="157">
        <v>0</v>
      </c>
    </row>
    <row r="30" spans="1:5" ht="17.25" customHeight="1">
      <c r="A30" s="141" t="s">
        <v>335</v>
      </c>
      <c r="B30" s="134" t="s">
        <v>88</v>
      </c>
      <c r="C30" s="149"/>
      <c r="D30" s="156">
        <v>50000</v>
      </c>
      <c r="E30" s="157">
        <v>50000</v>
      </c>
    </row>
    <row r="31" spans="1:5" ht="17.25" customHeight="1">
      <c r="A31" s="141" t="s">
        <v>336</v>
      </c>
      <c r="B31" s="134" t="s">
        <v>89</v>
      </c>
      <c r="C31" s="149"/>
      <c r="D31" s="156">
        <v>140873</v>
      </c>
      <c r="E31" s="157">
        <v>175058</v>
      </c>
    </row>
    <row r="32" spans="1:5" ht="17.25" customHeight="1">
      <c r="A32" s="142" t="s">
        <v>90</v>
      </c>
      <c r="B32" s="134" t="s">
        <v>91</v>
      </c>
      <c r="C32" s="149"/>
      <c r="D32" s="156">
        <v>0</v>
      </c>
      <c r="E32" s="157">
        <v>0</v>
      </c>
    </row>
    <row r="33" spans="1:5" ht="17.25" customHeight="1">
      <c r="A33" s="142" t="s">
        <v>92</v>
      </c>
      <c r="B33" s="134" t="s">
        <v>93</v>
      </c>
      <c r="C33" s="149"/>
      <c r="D33" s="156">
        <v>0</v>
      </c>
      <c r="E33" s="157">
        <v>0</v>
      </c>
    </row>
    <row r="34" spans="1:5" ht="17.25" customHeight="1">
      <c r="A34" s="142" t="s">
        <v>94</v>
      </c>
      <c r="B34" s="134" t="s">
        <v>95</v>
      </c>
      <c r="C34" s="149"/>
      <c r="D34" s="156">
        <v>0</v>
      </c>
      <c r="E34" s="157">
        <v>0</v>
      </c>
    </row>
    <row r="35" spans="1:5" ht="30" customHeight="1">
      <c r="A35" s="141" t="s">
        <v>57</v>
      </c>
      <c r="B35" s="135" t="s">
        <v>96</v>
      </c>
      <c r="C35" s="149"/>
      <c r="D35" s="156">
        <v>0</v>
      </c>
      <c r="E35" s="157">
        <v>0</v>
      </c>
    </row>
    <row r="36" spans="1:5" ht="30.75" customHeight="1">
      <c r="A36" s="142" t="s">
        <v>97</v>
      </c>
      <c r="B36" s="135" t="s">
        <v>98</v>
      </c>
      <c r="C36" s="149"/>
      <c r="D36" s="156">
        <v>0</v>
      </c>
      <c r="E36" s="157">
        <v>0</v>
      </c>
    </row>
    <row r="37" spans="1:5" ht="30.75" customHeight="1">
      <c r="A37" s="141" t="s">
        <v>337</v>
      </c>
      <c r="B37" s="135" t="s">
        <v>99</v>
      </c>
      <c r="C37" s="149"/>
      <c r="D37" s="156">
        <v>0</v>
      </c>
      <c r="E37" s="157">
        <v>0</v>
      </c>
    </row>
    <row r="38" spans="1:5" ht="30" customHeight="1">
      <c r="A38" s="141" t="s">
        <v>338</v>
      </c>
      <c r="B38" s="135" t="s">
        <v>100</v>
      </c>
      <c r="C38" s="149"/>
      <c r="D38" s="156">
        <v>0</v>
      </c>
      <c r="E38" s="157">
        <v>0</v>
      </c>
    </row>
    <row r="39" spans="1:5" ht="17.25" customHeight="1">
      <c r="A39" s="141" t="s">
        <v>57</v>
      </c>
      <c r="B39" s="133" t="s">
        <v>101</v>
      </c>
      <c r="C39" s="149">
        <v>8</v>
      </c>
      <c r="D39" s="155">
        <f>D40+D41+D42</f>
        <v>11975817</v>
      </c>
      <c r="E39" s="155">
        <f>E40+E41+E42</f>
        <v>9603466</v>
      </c>
    </row>
    <row r="40" spans="1:5" ht="14.25">
      <c r="A40" s="141" t="s">
        <v>102</v>
      </c>
      <c r="B40" s="134" t="s">
        <v>103</v>
      </c>
      <c r="C40" s="149"/>
      <c r="D40" s="156">
        <v>53237</v>
      </c>
      <c r="E40" s="157">
        <v>52372</v>
      </c>
    </row>
    <row r="41" spans="1:5" ht="17.25" customHeight="1">
      <c r="A41" s="141" t="s">
        <v>104</v>
      </c>
      <c r="B41" s="134" t="s">
        <v>105</v>
      </c>
      <c r="C41" s="149"/>
      <c r="D41" s="156">
        <v>11922580</v>
      </c>
      <c r="E41" s="157">
        <v>9551094</v>
      </c>
    </row>
    <row r="42" spans="1:5" ht="17.25" customHeight="1">
      <c r="A42" s="141">
        <v>186</v>
      </c>
      <c r="B42" s="135" t="s">
        <v>106</v>
      </c>
      <c r="C42" s="149"/>
      <c r="D42" s="156">
        <v>0</v>
      </c>
      <c r="E42" s="157">
        <v>0</v>
      </c>
    </row>
    <row r="43" spans="1:5" ht="16.5" customHeight="1">
      <c r="A43" s="141" t="s">
        <v>57</v>
      </c>
      <c r="B43" s="133" t="s">
        <v>107</v>
      </c>
      <c r="C43" s="149"/>
      <c r="D43" s="155">
        <f>D44+D45+D52</f>
        <v>1855303</v>
      </c>
      <c r="E43" s="155">
        <f>E44+E45+E52</f>
        <v>1471315</v>
      </c>
    </row>
    <row r="44" spans="1:5" ht="16.5" customHeight="1">
      <c r="A44" s="141" t="s">
        <v>354</v>
      </c>
      <c r="B44" s="134" t="s">
        <v>108</v>
      </c>
      <c r="C44" s="149">
        <v>9</v>
      </c>
      <c r="D44" s="156">
        <v>116765</v>
      </c>
      <c r="E44" s="157">
        <v>73114</v>
      </c>
    </row>
    <row r="45" spans="1:5" ht="16.5" customHeight="1">
      <c r="A45" s="141" t="s">
        <v>57</v>
      </c>
      <c r="B45" s="134" t="s">
        <v>109</v>
      </c>
      <c r="C45" s="149">
        <v>10</v>
      </c>
      <c r="D45" s="156">
        <f>D46+D47+D48+D49+D50+D51</f>
        <v>1723084</v>
      </c>
      <c r="E45" s="157">
        <v>1380793</v>
      </c>
    </row>
    <row r="46" spans="1:5" ht="16.5" customHeight="1">
      <c r="A46" s="141">
        <v>12</v>
      </c>
      <c r="B46" s="134" t="s">
        <v>110</v>
      </c>
      <c r="C46" s="149"/>
      <c r="D46" s="156">
        <v>1084790</v>
      </c>
      <c r="E46" s="157">
        <v>831816</v>
      </c>
    </row>
    <row r="47" spans="1:5" ht="16.5" customHeight="1">
      <c r="A47" s="141">
        <v>13</v>
      </c>
      <c r="B47" s="134" t="s">
        <v>111</v>
      </c>
      <c r="C47" s="149"/>
      <c r="D47" s="156">
        <v>48406</v>
      </c>
      <c r="E47" s="157">
        <v>101250</v>
      </c>
    </row>
    <row r="48" spans="1:5" ht="16.5" customHeight="1">
      <c r="A48" s="141">
        <v>14</v>
      </c>
      <c r="B48" s="134" t="s">
        <v>112</v>
      </c>
      <c r="C48" s="149"/>
      <c r="D48" s="156">
        <v>9584</v>
      </c>
      <c r="E48" s="157">
        <v>27028</v>
      </c>
    </row>
    <row r="49" spans="1:5" ht="16.5" customHeight="1">
      <c r="A49" s="141">
        <v>15</v>
      </c>
      <c r="B49" s="134" t="s">
        <v>113</v>
      </c>
      <c r="C49" s="149"/>
      <c r="D49" s="156">
        <v>162550</v>
      </c>
      <c r="E49" s="157">
        <v>114690</v>
      </c>
    </row>
    <row r="50" spans="1:5" ht="16.5" customHeight="1">
      <c r="A50" s="141">
        <v>16</v>
      </c>
      <c r="B50" s="134" t="s">
        <v>114</v>
      </c>
      <c r="C50" s="149"/>
      <c r="D50" s="156">
        <v>43958</v>
      </c>
      <c r="E50" s="157">
        <v>78638</v>
      </c>
    </row>
    <row r="51" spans="1:5" ht="16.5" customHeight="1">
      <c r="A51" s="141">
        <v>17</v>
      </c>
      <c r="B51" s="134" t="s">
        <v>115</v>
      </c>
      <c r="C51" s="149"/>
      <c r="D51" s="156">
        <v>373796</v>
      </c>
      <c r="E51" s="157">
        <v>227371</v>
      </c>
    </row>
    <row r="52" spans="1:5" ht="16.5" customHeight="1">
      <c r="A52" s="142" t="s">
        <v>116</v>
      </c>
      <c r="B52" s="134" t="s">
        <v>117</v>
      </c>
      <c r="C52" s="149">
        <v>11</v>
      </c>
      <c r="D52" s="156">
        <v>15454</v>
      </c>
      <c r="E52" s="157">
        <v>17408</v>
      </c>
    </row>
    <row r="53" spans="1:5" ht="36.75" customHeight="1">
      <c r="A53" s="142" t="s">
        <v>118</v>
      </c>
      <c r="B53" s="137" t="s">
        <v>119</v>
      </c>
      <c r="C53" s="158">
        <v>12</v>
      </c>
      <c r="D53" s="159">
        <v>603886</v>
      </c>
      <c r="E53" s="160">
        <v>615210</v>
      </c>
    </row>
    <row r="54" spans="1:5" ht="17.25" customHeight="1">
      <c r="A54" s="141" t="s">
        <v>57</v>
      </c>
      <c r="B54" s="133" t="s">
        <v>120</v>
      </c>
      <c r="C54" s="149">
        <v>13</v>
      </c>
      <c r="D54" s="155">
        <f>D55+D56</f>
        <v>1420518</v>
      </c>
      <c r="E54" s="155">
        <f>E55+E56</f>
        <v>1257825</v>
      </c>
    </row>
    <row r="55" spans="1:5" ht="17.25" customHeight="1">
      <c r="A55" s="141">
        <v>192</v>
      </c>
      <c r="B55" s="134" t="s">
        <v>121</v>
      </c>
      <c r="C55" s="149"/>
      <c r="D55" s="156">
        <v>1398043</v>
      </c>
      <c r="E55" s="157">
        <v>1232292</v>
      </c>
    </row>
    <row r="56" spans="1:5" ht="16.5" customHeight="1">
      <c r="A56" s="142" t="s">
        <v>328</v>
      </c>
      <c r="B56" s="134" t="s">
        <v>122</v>
      </c>
      <c r="C56" s="149"/>
      <c r="D56" s="156">
        <v>22475</v>
      </c>
      <c r="E56" s="157">
        <v>25533</v>
      </c>
    </row>
    <row r="57" spans="1:5" ht="15" customHeight="1">
      <c r="A57" s="141" t="s">
        <v>365</v>
      </c>
      <c r="B57" s="133" t="s">
        <v>123</v>
      </c>
      <c r="C57" s="149"/>
      <c r="D57" s="155">
        <v>0</v>
      </c>
      <c r="E57" s="161">
        <v>0</v>
      </c>
    </row>
    <row r="58" spans="1:5" ht="16.5" customHeight="1">
      <c r="A58" s="141"/>
      <c r="B58" s="133" t="s">
        <v>124</v>
      </c>
      <c r="C58" s="149"/>
      <c r="D58" s="155">
        <f>D11+D16+D22+D39+D43+D53+D54+D57</f>
        <v>16892679</v>
      </c>
      <c r="E58" s="155">
        <f>E11+E16+E22+E39+E43+E53+E54+E57</f>
        <v>14134667</v>
      </c>
    </row>
    <row r="59" spans="1:5" ht="31.5" customHeight="1">
      <c r="A59" s="279" t="s">
        <v>125</v>
      </c>
      <c r="B59" s="279"/>
      <c r="C59" s="279"/>
      <c r="D59" s="279"/>
      <c r="E59" s="279"/>
    </row>
    <row r="60" spans="1:5" ht="11.25" customHeight="1">
      <c r="A60" s="271" t="s">
        <v>59</v>
      </c>
      <c r="B60" s="272" t="s">
        <v>0</v>
      </c>
      <c r="C60" s="273" t="s">
        <v>326</v>
      </c>
      <c r="D60" s="275" t="s">
        <v>327</v>
      </c>
      <c r="E60" s="275"/>
    </row>
    <row r="61" spans="1:5" ht="30" customHeight="1">
      <c r="A61" s="271"/>
      <c r="B61" s="272"/>
      <c r="C61" s="274"/>
      <c r="D61" s="140" t="s">
        <v>3</v>
      </c>
      <c r="E61" s="140" t="s">
        <v>4</v>
      </c>
    </row>
    <row r="62" spans="1:5" ht="12.75" customHeight="1">
      <c r="A62" s="143">
        <v>1</v>
      </c>
      <c r="B62" s="147">
        <v>2</v>
      </c>
      <c r="C62" s="146">
        <v>3</v>
      </c>
      <c r="D62" s="148">
        <v>4</v>
      </c>
      <c r="E62" s="148">
        <v>5</v>
      </c>
    </row>
    <row r="63" spans="1:5" ht="17.25" customHeight="1">
      <c r="A63" s="143" t="s">
        <v>57</v>
      </c>
      <c r="B63" s="133" t="s">
        <v>126</v>
      </c>
      <c r="C63" s="149">
        <v>14</v>
      </c>
      <c r="D63" s="150">
        <f>D64</f>
        <v>4399000</v>
      </c>
      <c r="E63" s="150">
        <f>E64</f>
        <v>4399000</v>
      </c>
    </row>
    <row r="64" spans="1:5" ht="17.25" customHeight="1">
      <c r="A64" s="143">
        <v>900</v>
      </c>
      <c r="B64" s="134" t="s">
        <v>127</v>
      </c>
      <c r="C64" s="149"/>
      <c r="D64" s="151">
        <v>4399000</v>
      </c>
      <c r="E64" s="152">
        <v>4399000</v>
      </c>
    </row>
    <row r="65" spans="1:5" ht="17.25" customHeight="1">
      <c r="A65" s="143">
        <v>901</v>
      </c>
      <c r="B65" s="134" t="s">
        <v>128</v>
      </c>
      <c r="C65" s="149"/>
      <c r="D65" s="151">
        <v>0</v>
      </c>
      <c r="E65" s="152">
        <v>0</v>
      </c>
    </row>
    <row r="66" spans="1:5" ht="17.25" customHeight="1">
      <c r="A66" s="143" t="s">
        <v>57</v>
      </c>
      <c r="B66" s="133" t="s">
        <v>129</v>
      </c>
      <c r="C66" s="149"/>
      <c r="D66" s="150">
        <f>D68+D75</f>
        <v>2398724</v>
      </c>
      <c r="E66" s="150">
        <f>E68+E75</f>
        <v>987378</v>
      </c>
    </row>
    <row r="67" spans="1:5" ht="17.25" customHeight="1">
      <c r="A67" s="143">
        <v>910</v>
      </c>
      <c r="B67" s="134" t="s">
        <v>130</v>
      </c>
      <c r="C67" s="149"/>
      <c r="D67" s="151">
        <v>0</v>
      </c>
      <c r="E67" s="152">
        <v>0</v>
      </c>
    </row>
    <row r="68" spans="1:5" ht="17.25" customHeight="1">
      <c r="A68" s="143">
        <v>911</v>
      </c>
      <c r="B68" s="134" t="s">
        <v>131</v>
      </c>
      <c r="C68" s="149">
        <v>14</v>
      </c>
      <c r="D68" s="151">
        <v>923125</v>
      </c>
      <c r="E68" s="152">
        <v>622</v>
      </c>
    </row>
    <row r="69" spans="1:5" ht="17.25" customHeight="1">
      <c r="A69" s="143" t="s">
        <v>57</v>
      </c>
      <c r="B69" s="134" t="s">
        <v>132</v>
      </c>
      <c r="C69" s="149"/>
      <c r="D69" s="151">
        <v>0</v>
      </c>
      <c r="E69" s="152">
        <v>0</v>
      </c>
    </row>
    <row r="70" spans="1:5" ht="17.25" customHeight="1">
      <c r="A70" s="143" t="s">
        <v>57</v>
      </c>
      <c r="B70" s="134" t="s">
        <v>133</v>
      </c>
      <c r="C70" s="149"/>
      <c r="D70" s="151">
        <v>0</v>
      </c>
      <c r="E70" s="152">
        <v>0</v>
      </c>
    </row>
    <row r="71" spans="1:5" ht="17.25" customHeight="1">
      <c r="A71" s="143" t="s">
        <v>57</v>
      </c>
      <c r="B71" s="134" t="s">
        <v>134</v>
      </c>
      <c r="C71" s="149"/>
      <c r="D71" s="151">
        <v>0</v>
      </c>
      <c r="E71" s="152">
        <v>0</v>
      </c>
    </row>
    <row r="72" spans="1:5" ht="17.25" customHeight="1">
      <c r="A72" s="143" t="s">
        <v>57</v>
      </c>
      <c r="B72" s="134" t="s">
        <v>135</v>
      </c>
      <c r="C72" s="149"/>
      <c r="D72" s="151">
        <v>923125</v>
      </c>
      <c r="E72" s="152">
        <v>622</v>
      </c>
    </row>
    <row r="73" spans="1:5" ht="17.25" customHeight="1">
      <c r="A73" s="143">
        <v>919</v>
      </c>
      <c r="B73" s="134" t="s">
        <v>136</v>
      </c>
      <c r="C73" s="149"/>
      <c r="D73" s="151">
        <v>0</v>
      </c>
      <c r="E73" s="152">
        <v>0</v>
      </c>
    </row>
    <row r="74" spans="1:5" ht="17.25" customHeight="1">
      <c r="A74" s="143" t="s">
        <v>137</v>
      </c>
      <c r="B74" s="134" t="s">
        <v>138</v>
      </c>
      <c r="C74" s="149"/>
      <c r="D74" s="151">
        <v>0</v>
      </c>
      <c r="E74" s="152">
        <v>0</v>
      </c>
    </row>
    <row r="75" spans="1:5" ht="17.25" customHeight="1">
      <c r="A75" s="143" t="s">
        <v>57</v>
      </c>
      <c r="B75" s="134" t="s">
        <v>139</v>
      </c>
      <c r="C75" s="149"/>
      <c r="D75" s="151">
        <f>D76+D77</f>
        <v>1475599</v>
      </c>
      <c r="E75" s="152">
        <v>986756</v>
      </c>
    </row>
    <row r="76" spans="1:5" ht="17.25" customHeight="1">
      <c r="A76" s="143" t="s">
        <v>140</v>
      </c>
      <c r="B76" s="134" t="s">
        <v>141</v>
      </c>
      <c r="C76" s="149">
        <v>14</v>
      </c>
      <c r="D76" s="152">
        <v>64253</v>
      </c>
      <c r="E76" s="152">
        <v>64253</v>
      </c>
    </row>
    <row r="77" spans="1:5" ht="17.25" customHeight="1">
      <c r="A77" s="143" t="s">
        <v>142</v>
      </c>
      <c r="B77" s="134" t="s">
        <v>143</v>
      </c>
      <c r="C77" s="149">
        <v>14</v>
      </c>
      <c r="D77" s="152">
        <v>1411346</v>
      </c>
      <c r="E77" s="152">
        <v>922503</v>
      </c>
    </row>
    <row r="78" spans="1:5" ht="17.25" customHeight="1">
      <c r="A78" s="143" t="s">
        <v>57</v>
      </c>
      <c r="B78" s="133" t="s">
        <v>144</v>
      </c>
      <c r="C78" s="149"/>
      <c r="D78" s="153">
        <f>D79+D91</f>
        <v>8612335</v>
      </c>
      <c r="E78" s="153">
        <f>E79+E91</f>
        <v>7339676</v>
      </c>
    </row>
    <row r="79" spans="1:5" ht="17.25" customHeight="1">
      <c r="A79" s="143" t="s">
        <v>57</v>
      </c>
      <c r="B79" s="134" t="s">
        <v>145</v>
      </c>
      <c r="C79" s="149"/>
      <c r="D79" s="152">
        <f>D80+D81+D82+D84</f>
        <v>8601177</v>
      </c>
      <c r="E79" s="152">
        <v>7330234</v>
      </c>
    </row>
    <row r="80" spans="1:5" ht="17.25" customHeight="1">
      <c r="A80" s="143">
        <v>980</v>
      </c>
      <c r="B80" s="134" t="s">
        <v>146</v>
      </c>
      <c r="C80" s="149">
        <v>15</v>
      </c>
      <c r="D80" s="152">
        <v>4307171</v>
      </c>
      <c r="E80" s="152">
        <v>4071675</v>
      </c>
    </row>
    <row r="81" spans="1:5" ht="17.25" customHeight="1">
      <c r="A81" s="143">
        <v>982</v>
      </c>
      <c r="B81" s="134" t="s">
        <v>147</v>
      </c>
      <c r="C81" s="149">
        <v>16</v>
      </c>
      <c r="D81" s="152">
        <v>1412627</v>
      </c>
      <c r="E81" s="152">
        <v>1087582</v>
      </c>
    </row>
    <row r="82" spans="1:5" ht="17.25" customHeight="1">
      <c r="A82" s="143">
        <v>983</v>
      </c>
      <c r="B82" s="134" t="s">
        <v>148</v>
      </c>
      <c r="C82" s="149">
        <v>16</v>
      </c>
      <c r="D82" s="152">
        <v>2476933</v>
      </c>
      <c r="E82" s="152">
        <v>1855740</v>
      </c>
    </row>
    <row r="83" spans="1:5" ht="17.25" customHeight="1">
      <c r="A83" s="143">
        <v>984</v>
      </c>
      <c r="B83" s="134" t="s">
        <v>149</v>
      </c>
      <c r="C83" s="149"/>
      <c r="D83" s="152">
        <v>0</v>
      </c>
      <c r="E83" s="152">
        <v>0</v>
      </c>
    </row>
    <row r="84" spans="1:5" ht="17.25" customHeight="1">
      <c r="A84" s="143">
        <v>985</v>
      </c>
      <c r="B84" s="134" t="s">
        <v>150</v>
      </c>
      <c r="C84" s="149">
        <v>17</v>
      </c>
      <c r="D84" s="152">
        <v>404446</v>
      </c>
      <c r="E84" s="152">
        <v>315237</v>
      </c>
    </row>
    <row r="85" spans="1:5" ht="17.25" customHeight="1">
      <c r="A85" s="144" t="s">
        <v>151</v>
      </c>
      <c r="B85" s="134" t="s">
        <v>152</v>
      </c>
      <c r="C85" s="149"/>
      <c r="D85" s="151">
        <v>0</v>
      </c>
      <c r="E85" s="152">
        <v>0</v>
      </c>
    </row>
    <row r="86" spans="1:5" ht="17.25" customHeight="1">
      <c r="A86" s="143" t="s">
        <v>57</v>
      </c>
      <c r="B86" s="134" t="s">
        <v>153</v>
      </c>
      <c r="C86" s="149"/>
      <c r="D86" s="151">
        <v>0</v>
      </c>
      <c r="E86" s="152">
        <v>0</v>
      </c>
    </row>
    <row r="87" spans="1:5" ht="17.25" customHeight="1">
      <c r="A87" s="143">
        <v>970</v>
      </c>
      <c r="B87" s="134" t="s">
        <v>154</v>
      </c>
      <c r="C87" s="149"/>
      <c r="D87" s="151">
        <v>0</v>
      </c>
      <c r="E87" s="152">
        <v>0</v>
      </c>
    </row>
    <row r="88" spans="1:5" ht="30.75" customHeight="1">
      <c r="A88" s="143">
        <v>971</v>
      </c>
      <c r="B88" s="135" t="s">
        <v>155</v>
      </c>
      <c r="C88" s="149"/>
      <c r="D88" s="151">
        <v>0</v>
      </c>
      <c r="E88" s="152">
        <v>0</v>
      </c>
    </row>
    <row r="89" spans="1:5" ht="30" customHeight="1">
      <c r="A89" s="143">
        <v>972.973</v>
      </c>
      <c r="B89" s="135" t="s">
        <v>156</v>
      </c>
      <c r="C89" s="149"/>
      <c r="D89" s="151">
        <v>0</v>
      </c>
      <c r="E89" s="152">
        <v>0</v>
      </c>
    </row>
    <row r="90" spans="1:5" ht="17.25" customHeight="1">
      <c r="A90" s="143">
        <v>974</v>
      </c>
      <c r="B90" s="134" t="s">
        <v>157</v>
      </c>
      <c r="C90" s="149"/>
      <c r="D90" s="151">
        <v>0</v>
      </c>
      <c r="E90" s="152">
        <v>0</v>
      </c>
    </row>
    <row r="91" spans="1:5" ht="17.25" customHeight="1">
      <c r="A91" s="143" t="s">
        <v>57</v>
      </c>
      <c r="B91" s="134" t="s">
        <v>158</v>
      </c>
      <c r="C91" s="149">
        <v>18</v>
      </c>
      <c r="D91" s="151">
        <f>D92</f>
        <v>11158</v>
      </c>
      <c r="E91" s="152">
        <v>9442</v>
      </c>
    </row>
    <row r="92" spans="1:5" ht="17.25" customHeight="1">
      <c r="A92" s="143">
        <v>960</v>
      </c>
      <c r="B92" s="134" t="s">
        <v>159</v>
      </c>
      <c r="C92" s="149"/>
      <c r="D92" s="151">
        <v>11158</v>
      </c>
      <c r="E92" s="152">
        <v>9442</v>
      </c>
    </row>
    <row r="93" spans="1:5" ht="17.25" customHeight="1">
      <c r="A93" s="145">
        <v>961962963967</v>
      </c>
      <c r="B93" s="134" t="s">
        <v>160</v>
      </c>
      <c r="C93" s="149"/>
      <c r="D93" s="151">
        <v>0</v>
      </c>
      <c r="E93" s="152">
        <v>0</v>
      </c>
    </row>
    <row r="94" spans="1:5" ht="17.25" customHeight="1">
      <c r="A94" s="143" t="s">
        <v>57</v>
      </c>
      <c r="B94" s="133" t="s">
        <v>161</v>
      </c>
      <c r="C94" s="149">
        <v>19</v>
      </c>
      <c r="D94" s="150">
        <f>D95+D96+D97+D98+D100+D101</f>
        <v>1482620</v>
      </c>
      <c r="E94" s="150">
        <f>E95+E96+E97+E98+E100+E101</f>
        <v>1408613</v>
      </c>
    </row>
    <row r="95" spans="1:5" ht="17.25" customHeight="1">
      <c r="A95" s="143">
        <v>22</v>
      </c>
      <c r="B95" s="134" t="s">
        <v>162</v>
      </c>
      <c r="C95" s="149"/>
      <c r="D95" s="151">
        <v>207</v>
      </c>
      <c r="E95" s="152">
        <v>423</v>
      </c>
    </row>
    <row r="96" spans="1:5" ht="17.25" customHeight="1">
      <c r="A96" s="143">
        <v>23</v>
      </c>
      <c r="B96" s="134" t="s">
        <v>163</v>
      </c>
      <c r="C96" s="149"/>
      <c r="D96" s="151">
        <v>503744</v>
      </c>
      <c r="E96" s="152">
        <v>619221</v>
      </c>
    </row>
    <row r="97" spans="1:5" ht="17.25" customHeight="1">
      <c r="A97" s="143">
        <v>24</v>
      </c>
      <c r="B97" s="134" t="s">
        <v>164</v>
      </c>
      <c r="C97" s="149"/>
      <c r="D97" s="151">
        <v>1546</v>
      </c>
      <c r="E97" s="152">
        <v>9999</v>
      </c>
    </row>
    <row r="98" spans="1:5" ht="17.25" customHeight="1">
      <c r="A98" s="143">
        <v>25</v>
      </c>
      <c r="B98" s="134" t="s">
        <v>165</v>
      </c>
      <c r="C98" s="149"/>
      <c r="D98" s="151">
        <v>19718</v>
      </c>
      <c r="E98" s="152">
        <v>21288</v>
      </c>
    </row>
    <row r="99" spans="1:5" ht="17.25" customHeight="1">
      <c r="A99" s="143">
        <v>26</v>
      </c>
      <c r="B99" s="134" t="s">
        <v>166</v>
      </c>
      <c r="C99" s="149"/>
      <c r="D99" s="151">
        <v>0</v>
      </c>
      <c r="E99" s="152">
        <v>0</v>
      </c>
    </row>
    <row r="100" spans="1:5" ht="17.25" customHeight="1">
      <c r="A100" s="143">
        <v>21</v>
      </c>
      <c r="B100" s="134" t="s">
        <v>167</v>
      </c>
      <c r="C100" s="149"/>
      <c r="D100" s="151">
        <v>233331</v>
      </c>
      <c r="E100" s="152">
        <v>178418</v>
      </c>
    </row>
    <row r="101" spans="1:5" ht="17.25" customHeight="1">
      <c r="A101" s="143" t="s">
        <v>358</v>
      </c>
      <c r="B101" s="134" t="s">
        <v>168</v>
      </c>
      <c r="C101" s="149"/>
      <c r="D101" s="151">
        <v>724074</v>
      </c>
      <c r="E101" s="152">
        <v>579264</v>
      </c>
    </row>
    <row r="102" spans="1:5" ht="17.25" customHeight="1">
      <c r="A102" s="143" t="s">
        <v>57</v>
      </c>
      <c r="B102" s="133" t="s">
        <v>169</v>
      </c>
      <c r="C102" s="149"/>
      <c r="D102" s="151">
        <v>0</v>
      </c>
      <c r="E102" s="152">
        <v>0</v>
      </c>
    </row>
    <row r="103" spans="1:5" ht="17.25" customHeight="1">
      <c r="A103" s="143">
        <v>950.951</v>
      </c>
      <c r="B103" s="134" t="s">
        <v>170</v>
      </c>
      <c r="C103" s="149"/>
      <c r="D103" s="151">
        <v>0</v>
      </c>
      <c r="E103" s="152">
        <v>0</v>
      </c>
    </row>
    <row r="104" spans="1:5" ht="17.25" customHeight="1">
      <c r="A104" s="143">
        <v>954</v>
      </c>
      <c r="B104" s="134" t="s">
        <v>171</v>
      </c>
      <c r="C104" s="149"/>
      <c r="D104" s="151">
        <v>0</v>
      </c>
      <c r="E104" s="152">
        <v>0</v>
      </c>
    </row>
    <row r="105" spans="1:5" ht="17.25" customHeight="1">
      <c r="A105" s="143" t="s">
        <v>172</v>
      </c>
      <c r="B105" s="134" t="s">
        <v>173</v>
      </c>
      <c r="C105" s="149"/>
      <c r="D105" s="151">
        <v>0</v>
      </c>
      <c r="E105" s="152">
        <v>0</v>
      </c>
    </row>
    <row r="106" spans="1:5" ht="17.25" customHeight="1">
      <c r="A106" s="143">
        <v>957</v>
      </c>
      <c r="B106" s="134" t="s">
        <v>174</v>
      </c>
      <c r="C106" s="149"/>
      <c r="D106" s="151">
        <v>0</v>
      </c>
      <c r="E106" s="152">
        <v>0</v>
      </c>
    </row>
    <row r="107" spans="1:5" ht="17.25" customHeight="1">
      <c r="A107" s="143">
        <v>969</v>
      </c>
      <c r="B107" s="133" t="s">
        <v>175</v>
      </c>
      <c r="C107" s="149"/>
      <c r="D107" s="150">
        <v>0</v>
      </c>
      <c r="E107" s="152">
        <v>0</v>
      </c>
    </row>
    <row r="108" spans="1:7" ht="17.25" customHeight="1">
      <c r="A108" s="146" t="s">
        <v>57</v>
      </c>
      <c r="B108" s="133" t="s">
        <v>176</v>
      </c>
      <c r="C108" s="149"/>
      <c r="D108" s="150">
        <f>D63+D66+D78+D94+D102+D107</f>
        <v>16892679</v>
      </c>
      <c r="E108" s="150">
        <f>E63+E66+E78+E94+E102+E107</f>
        <v>14134667</v>
      </c>
      <c r="G108" s="129"/>
    </row>
    <row r="109" ht="19.5" customHeight="1"/>
    <row r="110" spans="1:5" ht="14.25">
      <c r="A110" s="270"/>
      <c r="B110" s="270"/>
      <c r="C110" s="190"/>
      <c r="D110" s="191"/>
      <c r="E110" s="191"/>
    </row>
    <row r="111" spans="1:5" ht="15.75" customHeight="1">
      <c r="A111" s="188" t="s">
        <v>373</v>
      </c>
      <c r="B111" s="269" t="s">
        <v>341</v>
      </c>
      <c r="C111" s="269"/>
      <c r="D111" s="269"/>
      <c r="E111" s="269"/>
    </row>
    <row r="112" spans="1:5" ht="19.5" customHeight="1">
      <c r="A112" s="188" t="s">
        <v>374</v>
      </c>
      <c r="B112" s="269" t="s">
        <v>375</v>
      </c>
      <c r="C112" s="269"/>
      <c r="D112" s="269"/>
      <c r="E112" s="269"/>
    </row>
    <row r="113" spans="1:5" ht="14.25">
      <c r="A113" s="270"/>
      <c r="B113" s="270"/>
      <c r="C113" s="190"/>
      <c r="D113" s="191"/>
      <c r="E113" s="191"/>
    </row>
  </sheetData>
  <sheetProtection/>
  <mergeCells count="20">
    <mergeCell ref="A1:B1"/>
    <mergeCell ref="A2:B2"/>
    <mergeCell ref="A3:B3"/>
    <mergeCell ref="A4:B4"/>
    <mergeCell ref="A5:E5"/>
    <mergeCell ref="A6:E6"/>
    <mergeCell ref="A7:E7"/>
    <mergeCell ref="A8:A9"/>
    <mergeCell ref="B8:B9"/>
    <mergeCell ref="C8:C9"/>
    <mergeCell ref="D8:E8"/>
    <mergeCell ref="A59:E59"/>
    <mergeCell ref="B112:E112"/>
    <mergeCell ref="A113:B113"/>
    <mergeCell ref="A60:A61"/>
    <mergeCell ref="B60:B61"/>
    <mergeCell ref="C60:C61"/>
    <mergeCell ref="D60:E60"/>
    <mergeCell ref="A110:B110"/>
    <mergeCell ref="B111:E111"/>
  </mergeCells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5"/>
  <sheetViews>
    <sheetView zoomScalePageLayoutView="0" workbookViewId="0" topLeftCell="A112">
      <selection activeCell="B125" sqref="B125"/>
    </sheetView>
  </sheetViews>
  <sheetFormatPr defaultColWidth="8.8515625" defaultRowHeight="15"/>
  <cols>
    <col min="1" max="1" width="22.7109375" style="164" customWidth="1"/>
    <col min="2" max="2" width="83.28125" style="162" customWidth="1"/>
    <col min="3" max="3" width="6.28125" style="164" customWidth="1"/>
    <col min="4" max="4" width="16.8515625" style="165" customWidth="1"/>
    <col min="5" max="5" width="16.8515625" style="166" customWidth="1"/>
    <col min="6" max="6" width="9.140625" style="162" customWidth="1"/>
    <col min="7" max="16384" width="8.8515625" style="162" customWidth="1"/>
  </cols>
  <sheetData>
    <row r="1" spans="1:5" ht="14.25">
      <c r="A1" s="270" t="s">
        <v>370</v>
      </c>
      <c r="B1" s="270"/>
      <c r="C1" s="173"/>
      <c r="D1" s="174" t="s">
        <v>344</v>
      </c>
      <c r="E1" s="175"/>
    </row>
    <row r="2" spans="1:5" ht="14.25">
      <c r="A2" s="270" t="s">
        <v>371</v>
      </c>
      <c r="B2" s="270"/>
      <c r="C2" s="173"/>
      <c r="D2" s="174" t="s">
        <v>345</v>
      </c>
      <c r="E2" s="175"/>
    </row>
    <row r="3" spans="1:5" ht="14.25">
      <c r="A3" s="270" t="s">
        <v>372</v>
      </c>
      <c r="B3" s="270"/>
      <c r="C3" s="173"/>
      <c r="D3" s="174"/>
      <c r="E3" s="175"/>
    </row>
    <row r="4" spans="1:5" ht="14.25">
      <c r="A4" s="176"/>
      <c r="B4" s="176"/>
      <c r="C4" s="177"/>
      <c r="D4" s="178"/>
      <c r="E4" s="179"/>
    </row>
    <row r="5" spans="1:5" ht="21" customHeight="1">
      <c r="A5" s="283" t="s">
        <v>295</v>
      </c>
      <c r="B5" s="283"/>
      <c r="C5" s="283"/>
      <c r="D5" s="283"/>
      <c r="E5" s="283"/>
    </row>
    <row r="6" spans="1:5" ht="21" customHeight="1">
      <c r="A6" s="283" t="s">
        <v>377</v>
      </c>
      <c r="B6" s="283"/>
      <c r="C6" s="283"/>
      <c r="D6" s="283"/>
      <c r="E6" s="283"/>
    </row>
    <row r="7" spans="1:5" ht="11.25" customHeight="1">
      <c r="A7" s="284"/>
      <c r="B7" s="284"/>
      <c r="C7" s="284"/>
      <c r="D7" s="284"/>
      <c r="E7" s="284"/>
    </row>
    <row r="8" spans="1:5" ht="13.5" customHeight="1">
      <c r="A8" s="277" t="s">
        <v>59</v>
      </c>
      <c r="B8" s="271"/>
      <c r="C8" s="273" t="s">
        <v>1</v>
      </c>
      <c r="D8" s="275" t="s">
        <v>2</v>
      </c>
      <c r="E8" s="275"/>
    </row>
    <row r="9" spans="1:5" ht="30" customHeight="1">
      <c r="A9" s="278"/>
      <c r="B9" s="271"/>
      <c r="C9" s="274"/>
      <c r="D9" s="140" t="s">
        <v>3</v>
      </c>
      <c r="E9" s="140" t="s">
        <v>4</v>
      </c>
    </row>
    <row r="10" spans="1:5" ht="15.75" customHeight="1">
      <c r="A10" s="146">
        <v>1</v>
      </c>
      <c r="B10" s="146">
        <v>2</v>
      </c>
      <c r="C10" s="146">
        <v>3</v>
      </c>
      <c r="D10" s="154">
        <v>4</v>
      </c>
      <c r="E10" s="154">
        <v>5</v>
      </c>
    </row>
    <row r="11" spans="1:5" ht="18" customHeight="1">
      <c r="A11" s="181"/>
      <c r="B11" s="182" t="s">
        <v>178</v>
      </c>
      <c r="C11" s="189"/>
      <c r="D11" s="183">
        <f>D12+D21</f>
        <v>8268665</v>
      </c>
      <c r="E11" s="183">
        <v>7175167</v>
      </c>
    </row>
    <row r="12" spans="1:5" ht="18" customHeight="1">
      <c r="A12" s="181"/>
      <c r="B12" s="182" t="s">
        <v>179</v>
      </c>
      <c r="C12" s="189">
        <v>20</v>
      </c>
      <c r="D12" s="183">
        <f>D13+D14+D15+D16+D17+D18+D20</f>
        <v>8008042</v>
      </c>
      <c r="E12" s="183">
        <v>6972332</v>
      </c>
    </row>
    <row r="13" spans="1:5" ht="18" customHeight="1">
      <c r="A13" s="141">
        <v>750</v>
      </c>
      <c r="B13" s="184" t="s">
        <v>180</v>
      </c>
      <c r="C13" s="189"/>
      <c r="D13" s="185">
        <v>9966806</v>
      </c>
      <c r="E13" s="185">
        <v>9338990</v>
      </c>
    </row>
    <row r="14" spans="1:5" ht="18" customHeight="1">
      <c r="A14" s="141">
        <v>752</v>
      </c>
      <c r="B14" s="184" t="s">
        <v>181</v>
      </c>
      <c r="C14" s="189"/>
      <c r="D14" s="185">
        <v>285675</v>
      </c>
      <c r="E14" s="185">
        <v>141054</v>
      </c>
    </row>
    <row r="15" spans="1:5" ht="18" customHeight="1">
      <c r="A15" s="141">
        <v>753</v>
      </c>
      <c r="B15" s="184" t="s">
        <v>182</v>
      </c>
      <c r="C15" s="189"/>
      <c r="D15" s="185">
        <v>0</v>
      </c>
      <c r="E15" s="185">
        <v>0</v>
      </c>
    </row>
    <row r="16" spans="1:5" ht="18" customHeight="1">
      <c r="A16" s="141">
        <v>754</v>
      </c>
      <c r="B16" s="184" t="s">
        <v>183</v>
      </c>
      <c r="C16" s="189"/>
      <c r="D16" s="151">
        <v>-19934</v>
      </c>
      <c r="E16" s="185">
        <v>0</v>
      </c>
    </row>
    <row r="17" spans="1:5" ht="28.5" customHeight="1">
      <c r="A17" s="141">
        <v>755</v>
      </c>
      <c r="B17" s="184" t="s">
        <v>184</v>
      </c>
      <c r="C17" s="189"/>
      <c r="D17" s="151">
        <v>-1856598</v>
      </c>
      <c r="E17" s="185">
        <v>-2014508</v>
      </c>
    </row>
    <row r="18" spans="1:5" ht="18" customHeight="1">
      <c r="A18" s="141">
        <v>756</v>
      </c>
      <c r="B18" s="184" t="s">
        <v>185</v>
      </c>
      <c r="C18" s="189"/>
      <c r="D18" s="151">
        <v>-235496</v>
      </c>
      <c r="E18" s="185">
        <v>-706606</v>
      </c>
    </row>
    <row r="19" spans="1:5" ht="18" customHeight="1">
      <c r="A19" s="141">
        <v>757</v>
      </c>
      <c r="B19" s="134" t="s">
        <v>186</v>
      </c>
      <c r="C19" s="189"/>
      <c r="D19" s="152">
        <v>0</v>
      </c>
      <c r="E19" s="185">
        <v>0</v>
      </c>
    </row>
    <row r="20" spans="1:5" ht="18" customHeight="1">
      <c r="A20" s="141">
        <v>758</v>
      </c>
      <c r="B20" s="184" t="s">
        <v>187</v>
      </c>
      <c r="C20" s="189"/>
      <c r="D20" s="151">
        <v>-132411</v>
      </c>
      <c r="E20" s="185">
        <v>213402</v>
      </c>
    </row>
    <row r="21" spans="1:5" ht="18" customHeight="1">
      <c r="A21" s="141"/>
      <c r="B21" s="182" t="s">
        <v>188</v>
      </c>
      <c r="C21" s="189">
        <v>21</v>
      </c>
      <c r="D21" s="183">
        <f>D22+D23+D24+D25</f>
        <v>260623</v>
      </c>
      <c r="E21" s="183">
        <v>202835</v>
      </c>
    </row>
    <row r="22" spans="1:5" ht="18" customHeight="1">
      <c r="A22" s="141">
        <v>760</v>
      </c>
      <c r="B22" s="184" t="s">
        <v>189</v>
      </c>
      <c r="C22" s="189"/>
      <c r="D22" s="185">
        <v>16892</v>
      </c>
      <c r="E22" s="185">
        <v>11406</v>
      </c>
    </row>
    <row r="23" spans="1:5" ht="18" customHeight="1">
      <c r="A23" s="141">
        <v>764</v>
      </c>
      <c r="B23" s="184" t="s">
        <v>190</v>
      </c>
      <c r="C23" s="189"/>
      <c r="D23" s="185">
        <v>13891</v>
      </c>
      <c r="E23" s="185">
        <v>1249</v>
      </c>
    </row>
    <row r="24" spans="1:5" ht="18" customHeight="1">
      <c r="A24" s="141">
        <v>768</v>
      </c>
      <c r="B24" s="184" t="s">
        <v>191</v>
      </c>
      <c r="C24" s="189"/>
      <c r="D24" s="185">
        <v>0</v>
      </c>
      <c r="E24" s="185">
        <v>0</v>
      </c>
    </row>
    <row r="25" spans="1:5" ht="18" customHeight="1">
      <c r="A25" s="141">
        <v>769</v>
      </c>
      <c r="B25" s="184" t="s">
        <v>192</v>
      </c>
      <c r="C25" s="189"/>
      <c r="D25" s="185">
        <v>229840</v>
      </c>
      <c r="E25" s="185">
        <v>190180</v>
      </c>
    </row>
    <row r="26" spans="1:5" ht="18" customHeight="1">
      <c r="A26" s="141"/>
      <c r="B26" s="182" t="s">
        <v>193</v>
      </c>
      <c r="C26" s="189"/>
      <c r="D26" s="183">
        <f>D27+D38+D44</f>
        <v>4027434</v>
      </c>
      <c r="E26" s="183">
        <f>E27+E38+E44</f>
        <v>3593708</v>
      </c>
    </row>
    <row r="27" spans="1:5" ht="18" customHeight="1">
      <c r="A27" s="141"/>
      <c r="B27" s="182" t="s">
        <v>194</v>
      </c>
      <c r="C27" s="189">
        <v>22</v>
      </c>
      <c r="D27" s="183">
        <f>D28+D29+D30+D31+D32+D33+D34+D35</f>
        <v>3442035</v>
      </c>
      <c r="E27" s="183">
        <f>E28+E29+E30+E31+E32+E33+E34+E35</f>
        <v>2519842</v>
      </c>
    </row>
    <row r="28" spans="1:6" ht="18" customHeight="1">
      <c r="A28" s="141">
        <v>400</v>
      </c>
      <c r="B28" s="184" t="s">
        <v>195</v>
      </c>
      <c r="C28" s="189"/>
      <c r="D28" s="185">
        <v>2403207</v>
      </c>
      <c r="E28" s="185">
        <v>2570703</v>
      </c>
      <c r="F28" s="167"/>
    </row>
    <row r="29" spans="1:6" ht="18" customHeight="1">
      <c r="A29" s="141"/>
      <c r="B29" s="184" t="s">
        <v>196</v>
      </c>
      <c r="C29" s="189"/>
      <c r="D29" s="185">
        <v>363187</v>
      </c>
      <c r="E29" s="185">
        <v>275797</v>
      </c>
      <c r="F29" s="167"/>
    </row>
    <row r="30" spans="1:6" ht="18" customHeight="1">
      <c r="A30" s="141">
        <v>402</v>
      </c>
      <c r="B30" s="184" t="s">
        <v>197</v>
      </c>
      <c r="C30" s="189"/>
      <c r="D30" s="151">
        <v>-100191</v>
      </c>
      <c r="E30" s="185">
        <v>-53872</v>
      </c>
      <c r="F30" s="167"/>
    </row>
    <row r="31" spans="1:6" ht="18" customHeight="1">
      <c r="A31" s="141">
        <v>403</v>
      </c>
      <c r="B31" s="184" t="s">
        <v>198</v>
      </c>
      <c r="C31" s="189"/>
      <c r="D31" s="152">
        <v>10025</v>
      </c>
      <c r="E31" s="185">
        <v>20451</v>
      </c>
      <c r="F31" s="167"/>
    </row>
    <row r="32" spans="1:6" ht="18" customHeight="1">
      <c r="A32" s="141">
        <v>404</v>
      </c>
      <c r="B32" s="184" t="s">
        <v>199</v>
      </c>
      <c r="C32" s="189"/>
      <c r="D32" s="151">
        <v>-59343</v>
      </c>
      <c r="E32" s="185">
        <v>-490903</v>
      </c>
      <c r="F32" s="167"/>
    </row>
    <row r="33" spans="1:6" ht="18" customHeight="1">
      <c r="A33" s="141">
        <v>405</v>
      </c>
      <c r="B33" s="184" t="s">
        <v>200</v>
      </c>
      <c r="C33" s="189"/>
      <c r="D33" s="152">
        <v>325045</v>
      </c>
      <c r="E33" s="185">
        <v>-498639</v>
      </c>
      <c r="F33" s="167"/>
    </row>
    <row r="34" spans="1:6" ht="27.75" customHeight="1">
      <c r="A34" s="141">
        <v>406</v>
      </c>
      <c r="B34" s="184" t="s">
        <v>201</v>
      </c>
      <c r="C34" s="189"/>
      <c r="D34" s="151">
        <v>-121087</v>
      </c>
      <c r="E34" s="185">
        <v>303150</v>
      </c>
      <c r="F34" s="167"/>
    </row>
    <row r="35" spans="1:6" ht="18" customHeight="1">
      <c r="A35" s="141">
        <v>407</v>
      </c>
      <c r="B35" s="184" t="s">
        <v>355</v>
      </c>
      <c r="C35" s="189"/>
      <c r="D35" s="152">
        <v>621192</v>
      </c>
      <c r="E35" s="185">
        <v>393155</v>
      </c>
      <c r="F35" s="167"/>
    </row>
    <row r="36" spans="1:6" ht="28.5" customHeight="1">
      <c r="A36" s="141">
        <v>408</v>
      </c>
      <c r="B36" s="184" t="s">
        <v>202</v>
      </c>
      <c r="C36" s="189"/>
      <c r="D36" s="185">
        <v>0</v>
      </c>
      <c r="E36" s="185">
        <v>0</v>
      </c>
      <c r="F36" s="167"/>
    </row>
    <row r="37" spans="1:5" ht="18" customHeight="1">
      <c r="A37" s="141">
        <v>409</v>
      </c>
      <c r="B37" s="184" t="s">
        <v>203</v>
      </c>
      <c r="C37" s="189"/>
      <c r="D37" s="185">
        <v>0</v>
      </c>
      <c r="E37" s="185">
        <v>0</v>
      </c>
    </row>
    <row r="38" spans="1:5" ht="16.5" customHeight="1">
      <c r="A38" s="141"/>
      <c r="B38" s="182" t="s">
        <v>204</v>
      </c>
      <c r="C38" s="189">
        <v>23</v>
      </c>
      <c r="D38" s="183">
        <f>D41</f>
        <v>89209</v>
      </c>
      <c r="E38" s="183">
        <f>E41</f>
        <v>283355</v>
      </c>
    </row>
    <row r="39" spans="1:5" ht="16.5" customHeight="1">
      <c r="A39" s="141" t="s">
        <v>205</v>
      </c>
      <c r="B39" s="184" t="s">
        <v>206</v>
      </c>
      <c r="C39" s="189"/>
      <c r="D39" s="185">
        <v>0</v>
      </c>
      <c r="E39" s="185">
        <v>0</v>
      </c>
    </row>
    <row r="40" spans="1:5" ht="16.5" customHeight="1">
      <c r="A40" s="141" t="s">
        <v>207</v>
      </c>
      <c r="B40" s="184" t="s">
        <v>208</v>
      </c>
      <c r="C40" s="189"/>
      <c r="D40" s="185">
        <v>0</v>
      </c>
      <c r="E40" s="185">
        <v>0</v>
      </c>
    </row>
    <row r="41" spans="1:5" ht="16.5" customHeight="1">
      <c r="A41" s="141">
        <v>415</v>
      </c>
      <c r="B41" s="184" t="s">
        <v>209</v>
      </c>
      <c r="C41" s="189"/>
      <c r="D41" s="152">
        <v>89209</v>
      </c>
      <c r="E41" s="185">
        <v>283355</v>
      </c>
    </row>
    <row r="42" spans="1:5" ht="16.5" customHeight="1">
      <c r="A42" s="141">
        <v>416.417</v>
      </c>
      <c r="B42" s="184" t="s">
        <v>210</v>
      </c>
      <c r="C42" s="189"/>
      <c r="D42" s="185">
        <v>0</v>
      </c>
      <c r="E42" s="185">
        <v>0</v>
      </c>
    </row>
    <row r="43" spans="1:5" ht="16.5" customHeight="1">
      <c r="A43" s="141">
        <v>418.419</v>
      </c>
      <c r="B43" s="184" t="s">
        <v>211</v>
      </c>
      <c r="C43" s="189"/>
      <c r="D43" s="185">
        <v>0</v>
      </c>
      <c r="E43" s="185">
        <v>0</v>
      </c>
    </row>
    <row r="44" spans="1:5" ht="16.5" customHeight="1">
      <c r="A44" s="141"/>
      <c r="B44" s="182" t="s">
        <v>212</v>
      </c>
      <c r="C44" s="189">
        <v>24</v>
      </c>
      <c r="D44" s="183">
        <f>D45+D47+D48+D49+D50+D51</f>
        <v>496190</v>
      </c>
      <c r="E44" s="183">
        <f>E45+E47+E48+E49+E50+E51</f>
        <v>790511</v>
      </c>
    </row>
    <row r="45" spans="1:6" ht="16.5" customHeight="1">
      <c r="A45" s="141">
        <v>420</v>
      </c>
      <c r="B45" s="184" t="s">
        <v>213</v>
      </c>
      <c r="C45" s="189"/>
      <c r="D45" s="152">
        <v>138891</v>
      </c>
      <c r="E45" s="185">
        <v>127086</v>
      </c>
      <c r="F45" s="168"/>
    </row>
    <row r="46" spans="1:6" ht="16.5" customHeight="1">
      <c r="A46" s="141">
        <v>421</v>
      </c>
      <c r="B46" s="184" t="s">
        <v>214</v>
      </c>
      <c r="C46" s="189"/>
      <c r="D46" s="152">
        <v>0</v>
      </c>
      <c r="E46" s="185">
        <v>0</v>
      </c>
      <c r="F46" s="168"/>
    </row>
    <row r="47" spans="1:6" ht="16.5" customHeight="1">
      <c r="A47" s="141">
        <v>422</v>
      </c>
      <c r="B47" s="184" t="s">
        <v>215</v>
      </c>
      <c r="C47" s="189"/>
      <c r="D47" s="152">
        <v>181254</v>
      </c>
      <c r="E47" s="185">
        <v>201338</v>
      </c>
      <c r="F47" s="168"/>
    </row>
    <row r="48" spans="1:6" ht="16.5" customHeight="1">
      <c r="A48" s="141">
        <v>423</v>
      </c>
      <c r="B48" s="184" t="s">
        <v>216</v>
      </c>
      <c r="C48" s="189"/>
      <c r="D48" s="152">
        <v>93852</v>
      </c>
      <c r="E48" s="185">
        <v>70754</v>
      </c>
      <c r="F48" s="168"/>
    </row>
    <row r="49" spans="1:6" ht="16.5" customHeight="1">
      <c r="A49" s="141">
        <v>424</v>
      </c>
      <c r="B49" s="184" t="s">
        <v>217</v>
      </c>
      <c r="C49" s="189"/>
      <c r="D49" s="152">
        <v>69011</v>
      </c>
      <c r="E49" s="185">
        <v>390166</v>
      </c>
      <c r="F49" s="168"/>
    </row>
    <row r="50" spans="1:6" ht="16.5" customHeight="1">
      <c r="A50" s="141">
        <v>429</v>
      </c>
      <c r="B50" s="184" t="s">
        <v>218</v>
      </c>
      <c r="C50" s="189"/>
      <c r="D50" s="152">
        <v>11466</v>
      </c>
      <c r="E50" s="185">
        <v>0</v>
      </c>
      <c r="F50" s="168"/>
    </row>
    <row r="51" spans="1:5" ht="18" customHeight="1">
      <c r="A51" s="141">
        <v>460</v>
      </c>
      <c r="B51" s="184" t="s">
        <v>219</v>
      </c>
      <c r="C51" s="189"/>
      <c r="D51" s="152">
        <v>1716</v>
      </c>
      <c r="E51" s="185">
        <v>1167</v>
      </c>
    </row>
    <row r="52" spans="1:5" ht="16.5" customHeight="1">
      <c r="A52" s="141">
        <v>463</v>
      </c>
      <c r="B52" s="184" t="s">
        <v>220</v>
      </c>
      <c r="C52" s="189"/>
      <c r="D52" s="185">
        <v>0</v>
      </c>
      <c r="E52" s="185">
        <v>0</v>
      </c>
    </row>
    <row r="53" spans="1:5" ht="16.5" customHeight="1">
      <c r="A53" s="141">
        <v>462.469</v>
      </c>
      <c r="B53" s="184" t="s">
        <v>221</v>
      </c>
      <c r="C53" s="189"/>
      <c r="D53" s="185">
        <v>0</v>
      </c>
      <c r="E53" s="185">
        <v>0</v>
      </c>
    </row>
    <row r="54" spans="1:5" ht="16.5" customHeight="1">
      <c r="A54" s="181"/>
      <c r="B54" s="182" t="s">
        <v>222</v>
      </c>
      <c r="C54" s="189"/>
      <c r="D54" s="183">
        <f>D11-D26</f>
        <v>4241231</v>
      </c>
      <c r="E54" s="183">
        <f>E11-E26</f>
        <v>3581459</v>
      </c>
    </row>
    <row r="55" spans="1:6" ht="16.5" customHeight="1">
      <c r="A55" s="181"/>
      <c r="B55" s="182" t="s">
        <v>223</v>
      </c>
      <c r="C55" s="189">
        <v>25</v>
      </c>
      <c r="D55" s="183">
        <f>D56-D57+D58+D59+D63+D68+D75-D76</f>
        <v>3395156</v>
      </c>
      <c r="E55" s="183">
        <f>E56-E57+E58+E59+E63+E68+E75-E76</f>
        <v>2992593</v>
      </c>
      <c r="F55" s="167"/>
    </row>
    <row r="56" spans="1:6" ht="16.5" customHeight="1">
      <c r="A56" s="181"/>
      <c r="B56" s="182" t="s">
        <v>224</v>
      </c>
      <c r="C56" s="189"/>
      <c r="D56" s="185">
        <v>3149467</v>
      </c>
      <c r="E56" s="183">
        <v>2754479</v>
      </c>
      <c r="F56" s="167"/>
    </row>
    <row r="57" spans="1:6" ht="16.5" customHeight="1">
      <c r="A57" s="181"/>
      <c r="B57" s="182" t="s">
        <v>225</v>
      </c>
      <c r="C57" s="189"/>
      <c r="D57" s="152">
        <v>165750</v>
      </c>
      <c r="E57" s="183">
        <v>151865</v>
      </c>
      <c r="F57" s="167"/>
    </row>
    <row r="58" spans="1:6" ht="16.5" customHeight="1">
      <c r="A58" s="181"/>
      <c r="B58" s="182" t="s">
        <v>226</v>
      </c>
      <c r="C58" s="189"/>
      <c r="D58" s="185">
        <v>31748</v>
      </c>
      <c r="E58" s="183">
        <v>38184</v>
      </c>
      <c r="F58" s="167"/>
    </row>
    <row r="59" spans="1:6" ht="16.5" customHeight="1">
      <c r="A59" s="180"/>
      <c r="B59" s="182" t="s">
        <v>227</v>
      </c>
      <c r="C59" s="189"/>
      <c r="D59" s="183">
        <f>D60+D61+D62</f>
        <v>430594</v>
      </c>
      <c r="E59" s="183">
        <f>E60+E61+E62</f>
        <v>391442</v>
      </c>
      <c r="F59" s="167"/>
    </row>
    <row r="60" spans="1:6" ht="16.5" customHeight="1">
      <c r="A60" s="181"/>
      <c r="B60" s="184" t="s">
        <v>228</v>
      </c>
      <c r="C60" s="189"/>
      <c r="D60" s="185">
        <v>261998</v>
      </c>
      <c r="E60" s="185">
        <v>260716</v>
      </c>
      <c r="F60" s="167"/>
    </row>
    <row r="61" spans="1:6" ht="16.5" customHeight="1">
      <c r="A61" s="181"/>
      <c r="B61" s="184" t="s">
        <v>229</v>
      </c>
      <c r="C61" s="189"/>
      <c r="D61" s="185">
        <v>165863</v>
      </c>
      <c r="E61" s="185">
        <v>128294</v>
      </c>
      <c r="F61" s="167"/>
    </row>
    <row r="62" spans="1:6" ht="16.5" customHeight="1">
      <c r="A62" s="181"/>
      <c r="B62" s="184" t="s">
        <v>230</v>
      </c>
      <c r="C62" s="189"/>
      <c r="D62" s="185">
        <v>2733</v>
      </c>
      <c r="E62" s="185">
        <v>2432</v>
      </c>
      <c r="F62" s="167"/>
    </row>
    <row r="63" spans="1:6" ht="16.5" customHeight="1">
      <c r="A63" s="180"/>
      <c r="B63" s="182" t="s">
        <v>231</v>
      </c>
      <c r="C63" s="189"/>
      <c r="D63" s="183">
        <f>D64+D65+D66+D67</f>
        <v>10523</v>
      </c>
      <c r="E63" s="183">
        <f>E64+E65+E66+E67</f>
        <v>9822</v>
      </c>
      <c r="F63" s="167"/>
    </row>
    <row r="64" spans="1:6" ht="15" customHeight="1">
      <c r="A64" s="181"/>
      <c r="B64" s="184" t="s">
        <v>232</v>
      </c>
      <c r="C64" s="189"/>
      <c r="D64" s="185">
        <v>1521</v>
      </c>
      <c r="E64" s="185">
        <v>600</v>
      </c>
      <c r="F64" s="167"/>
    </row>
    <row r="65" spans="1:6" ht="16.5" customHeight="1">
      <c r="A65" s="181"/>
      <c r="B65" s="184" t="s">
        <v>233</v>
      </c>
      <c r="C65" s="189"/>
      <c r="D65" s="185">
        <v>3292</v>
      </c>
      <c r="E65" s="185">
        <v>2619</v>
      </c>
      <c r="F65" s="167"/>
    </row>
    <row r="66" spans="1:6" ht="16.5" customHeight="1">
      <c r="A66" s="181" t="s">
        <v>57</v>
      </c>
      <c r="B66" s="184" t="s">
        <v>234</v>
      </c>
      <c r="C66" s="189"/>
      <c r="D66" s="185">
        <v>5395</v>
      </c>
      <c r="E66" s="185">
        <v>5966</v>
      </c>
      <c r="F66" s="167"/>
    </row>
    <row r="67" spans="1:6" ht="16.5" customHeight="1">
      <c r="A67" s="181"/>
      <c r="B67" s="184" t="s">
        <v>235</v>
      </c>
      <c r="C67" s="189"/>
      <c r="D67" s="185">
        <v>315</v>
      </c>
      <c r="E67" s="185">
        <v>637</v>
      </c>
      <c r="F67" s="167"/>
    </row>
    <row r="68" spans="1:6" ht="18" customHeight="1">
      <c r="A68" s="180"/>
      <c r="B68" s="182" t="s">
        <v>236</v>
      </c>
      <c r="C68" s="189"/>
      <c r="D68" s="183">
        <f>D69+D70+D71+D72+D73+D74</f>
        <v>135741</v>
      </c>
      <c r="E68" s="183">
        <f>E69+E70+E71+E72+E73+E74</f>
        <v>126434</v>
      </c>
      <c r="F68" s="167"/>
    </row>
    <row r="69" spans="1:6" ht="31.5" customHeight="1">
      <c r="A69" s="181"/>
      <c r="B69" s="184" t="s">
        <v>237</v>
      </c>
      <c r="C69" s="189"/>
      <c r="D69" s="185">
        <v>23755</v>
      </c>
      <c r="E69" s="185">
        <v>24972</v>
      </c>
      <c r="F69" s="167"/>
    </row>
    <row r="70" spans="1:6" ht="18" customHeight="1">
      <c r="A70" s="181"/>
      <c r="B70" s="184" t="s">
        <v>238</v>
      </c>
      <c r="C70" s="189"/>
      <c r="D70" s="185">
        <v>68052</v>
      </c>
      <c r="E70" s="185">
        <v>58622</v>
      </c>
      <c r="F70" s="167"/>
    </row>
    <row r="71" spans="1:6" ht="18" customHeight="1">
      <c r="A71" s="181"/>
      <c r="B71" s="184" t="s">
        <v>239</v>
      </c>
      <c r="C71" s="189"/>
      <c r="D71" s="185">
        <v>14938</v>
      </c>
      <c r="E71" s="185">
        <v>14114</v>
      </c>
      <c r="F71" s="167"/>
    </row>
    <row r="72" spans="1:6" ht="18" customHeight="1">
      <c r="A72" s="181"/>
      <c r="B72" s="184" t="s">
        <v>240</v>
      </c>
      <c r="C72" s="189"/>
      <c r="D72" s="185">
        <v>2470</v>
      </c>
      <c r="E72" s="185">
        <v>1535</v>
      </c>
      <c r="F72" s="167"/>
    </row>
    <row r="73" spans="1:6" ht="18" customHeight="1">
      <c r="A73" s="141"/>
      <c r="B73" s="184" t="s">
        <v>241</v>
      </c>
      <c r="C73" s="189"/>
      <c r="D73" s="185">
        <v>4138</v>
      </c>
      <c r="E73" s="185">
        <v>5931</v>
      </c>
      <c r="F73" s="167"/>
    </row>
    <row r="74" spans="1:6" ht="18" customHeight="1">
      <c r="A74" s="141"/>
      <c r="B74" s="184" t="s">
        <v>242</v>
      </c>
      <c r="C74" s="189"/>
      <c r="D74" s="185">
        <v>22388</v>
      </c>
      <c r="E74" s="185">
        <v>21260</v>
      </c>
      <c r="F74" s="167"/>
    </row>
    <row r="75" spans="1:6" ht="18" customHeight="1">
      <c r="A75" s="141"/>
      <c r="B75" s="182" t="s">
        <v>243</v>
      </c>
      <c r="C75" s="189"/>
      <c r="D75" s="183">
        <v>81380</v>
      </c>
      <c r="E75" s="183">
        <v>60490</v>
      </c>
      <c r="F75" s="167"/>
    </row>
    <row r="76" spans="1:6" ht="18" customHeight="1">
      <c r="A76" s="141">
        <v>706</v>
      </c>
      <c r="B76" s="182" t="s">
        <v>244</v>
      </c>
      <c r="C76" s="189"/>
      <c r="D76" s="152">
        <v>278547</v>
      </c>
      <c r="E76" s="185">
        <v>236393</v>
      </c>
      <c r="F76" s="167"/>
    </row>
    <row r="77" spans="1:6" ht="18" customHeight="1">
      <c r="A77" s="141"/>
      <c r="B77" s="182" t="s">
        <v>245</v>
      </c>
      <c r="C77" s="189"/>
      <c r="D77" s="153">
        <f>D54-D55</f>
        <v>846075</v>
      </c>
      <c r="E77" s="153">
        <f>E54-E55</f>
        <v>588866</v>
      </c>
      <c r="F77" s="167"/>
    </row>
    <row r="78" spans="1:5" ht="18" customHeight="1">
      <c r="A78" s="141"/>
      <c r="B78" s="182" t="s">
        <v>246</v>
      </c>
      <c r="C78" s="189"/>
      <c r="D78" s="153">
        <f>D93+D110</f>
        <v>716528</v>
      </c>
      <c r="E78" s="153">
        <f>E93+E110</f>
        <v>468917</v>
      </c>
    </row>
    <row r="79" spans="1:5" ht="18" customHeight="1">
      <c r="A79" s="141"/>
      <c r="B79" s="182" t="s">
        <v>247</v>
      </c>
      <c r="C79" s="189"/>
      <c r="D79" s="152">
        <f>D80</f>
        <v>279503</v>
      </c>
      <c r="E79" s="185">
        <v>270058</v>
      </c>
    </row>
    <row r="80" spans="1:6" ht="18" customHeight="1">
      <c r="A80" s="141">
        <v>770</v>
      </c>
      <c r="B80" s="184" t="s">
        <v>248</v>
      </c>
      <c r="C80" s="189"/>
      <c r="D80" s="152">
        <v>279503</v>
      </c>
      <c r="E80" s="185">
        <v>270058</v>
      </c>
      <c r="F80" s="169"/>
    </row>
    <row r="81" spans="1:5" ht="18" customHeight="1">
      <c r="A81" s="141">
        <v>771</v>
      </c>
      <c r="B81" s="184" t="s">
        <v>249</v>
      </c>
      <c r="C81" s="189"/>
      <c r="D81" s="185">
        <v>0</v>
      </c>
      <c r="E81" s="185">
        <v>0</v>
      </c>
    </row>
    <row r="82" spans="1:5" ht="18" customHeight="1">
      <c r="A82" s="141">
        <v>772</v>
      </c>
      <c r="B82" s="184" t="s">
        <v>250</v>
      </c>
      <c r="C82" s="189"/>
      <c r="D82" s="185">
        <v>0</v>
      </c>
      <c r="E82" s="185">
        <v>0</v>
      </c>
    </row>
    <row r="83" spans="1:5" ht="18" customHeight="1">
      <c r="A83" s="141">
        <v>774</v>
      </c>
      <c r="B83" s="184" t="s">
        <v>251</v>
      </c>
      <c r="C83" s="189"/>
      <c r="D83" s="185">
        <v>0</v>
      </c>
      <c r="E83" s="185">
        <v>0</v>
      </c>
    </row>
    <row r="84" spans="1:5" ht="18" customHeight="1">
      <c r="A84" s="141">
        <v>775</v>
      </c>
      <c r="B84" s="184" t="s">
        <v>252</v>
      </c>
      <c r="C84" s="189"/>
      <c r="D84" s="185">
        <v>0</v>
      </c>
      <c r="E84" s="185">
        <v>0</v>
      </c>
    </row>
    <row r="85" spans="1:5" ht="18" customHeight="1">
      <c r="A85" s="141" t="s">
        <v>253</v>
      </c>
      <c r="B85" s="184" t="s">
        <v>254</v>
      </c>
      <c r="C85" s="189"/>
      <c r="D85" s="185">
        <v>0</v>
      </c>
      <c r="E85" s="185">
        <v>0</v>
      </c>
    </row>
    <row r="86" spans="1:5" ht="18" customHeight="1">
      <c r="A86" s="141"/>
      <c r="B86" s="182" t="s">
        <v>255</v>
      </c>
      <c r="C86" s="189"/>
      <c r="D86" s="183">
        <f>D90</f>
        <v>22203</v>
      </c>
      <c r="E86" s="185">
        <v>0</v>
      </c>
    </row>
    <row r="87" spans="1:5" ht="18" customHeight="1">
      <c r="A87" s="141">
        <v>730</v>
      </c>
      <c r="B87" s="184" t="s">
        <v>256</v>
      </c>
      <c r="C87" s="189"/>
      <c r="D87" s="185">
        <v>0</v>
      </c>
      <c r="E87" s="185">
        <v>0</v>
      </c>
    </row>
    <row r="88" spans="1:5" ht="18" customHeight="1">
      <c r="A88" s="141">
        <v>732</v>
      </c>
      <c r="B88" s="184" t="s">
        <v>257</v>
      </c>
      <c r="C88" s="189"/>
      <c r="D88" s="185">
        <v>0</v>
      </c>
      <c r="E88" s="185">
        <v>0</v>
      </c>
    </row>
    <row r="89" spans="1:5" ht="18" customHeight="1">
      <c r="A89" s="141">
        <v>734</v>
      </c>
      <c r="B89" s="184" t="s">
        <v>258</v>
      </c>
      <c r="C89" s="189"/>
      <c r="D89" s="185">
        <v>0</v>
      </c>
      <c r="E89" s="185">
        <v>0</v>
      </c>
    </row>
    <row r="90" spans="1:5" ht="18" customHeight="1">
      <c r="A90" s="141">
        <v>735</v>
      </c>
      <c r="B90" s="184" t="s">
        <v>259</v>
      </c>
      <c r="C90" s="189"/>
      <c r="D90" s="185">
        <v>22203</v>
      </c>
      <c r="E90" s="185">
        <v>0</v>
      </c>
    </row>
    <row r="91" spans="1:5" ht="18" customHeight="1">
      <c r="A91" s="141" t="s">
        <v>260</v>
      </c>
      <c r="B91" s="184" t="s">
        <v>261</v>
      </c>
      <c r="C91" s="189"/>
      <c r="D91" s="185">
        <v>0</v>
      </c>
      <c r="E91" s="185">
        <v>0</v>
      </c>
    </row>
    <row r="92" spans="1:5" ht="18" customHeight="1">
      <c r="A92" s="141" t="s">
        <v>262</v>
      </c>
      <c r="B92" s="184" t="s">
        <v>263</v>
      </c>
      <c r="C92" s="189"/>
      <c r="D92" s="185">
        <v>0</v>
      </c>
      <c r="E92" s="185">
        <v>0</v>
      </c>
    </row>
    <row r="93" spans="1:5" ht="30" customHeight="1">
      <c r="A93" s="141"/>
      <c r="B93" s="182" t="s">
        <v>264</v>
      </c>
      <c r="C93" s="189"/>
      <c r="D93" s="183">
        <f>D79-D86</f>
        <v>257300</v>
      </c>
      <c r="E93" s="183">
        <f>E79-E86</f>
        <v>270058</v>
      </c>
    </row>
    <row r="94" spans="1:5" ht="18" customHeight="1">
      <c r="A94" s="141"/>
      <c r="B94" s="182" t="s">
        <v>265</v>
      </c>
      <c r="C94" s="189">
        <v>26</v>
      </c>
      <c r="D94" s="183">
        <f>D95+D99+D101</f>
        <v>545591</v>
      </c>
      <c r="E94" s="183">
        <f>E95+E99+E101</f>
        <v>215815</v>
      </c>
    </row>
    <row r="95" spans="1:5" ht="18" customHeight="1">
      <c r="A95" s="141">
        <v>770</v>
      </c>
      <c r="B95" s="184" t="s">
        <v>266</v>
      </c>
      <c r="C95" s="189"/>
      <c r="D95" s="185">
        <v>128636</v>
      </c>
      <c r="E95" s="185">
        <v>105800</v>
      </c>
    </row>
    <row r="96" spans="1:5" ht="18" customHeight="1">
      <c r="A96" s="141">
        <v>772</v>
      </c>
      <c r="B96" s="184" t="s">
        <v>267</v>
      </c>
      <c r="C96" s="189"/>
      <c r="D96" s="185">
        <v>0</v>
      </c>
      <c r="E96" s="185">
        <v>0</v>
      </c>
    </row>
    <row r="97" spans="1:5" ht="18" customHeight="1">
      <c r="A97" s="141">
        <v>771774</v>
      </c>
      <c r="B97" s="184" t="s">
        <v>268</v>
      </c>
      <c r="C97" s="189"/>
      <c r="D97" s="185">
        <v>0</v>
      </c>
      <c r="E97" s="185">
        <v>0</v>
      </c>
    </row>
    <row r="98" spans="1:5" ht="18" customHeight="1">
      <c r="A98" s="141">
        <v>773</v>
      </c>
      <c r="B98" s="184" t="s">
        <v>269</v>
      </c>
      <c r="C98" s="189"/>
      <c r="D98" s="185">
        <v>0</v>
      </c>
      <c r="E98" s="185">
        <v>0</v>
      </c>
    </row>
    <row r="99" spans="1:5" ht="18" customHeight="1">
      <c r="A99" s="141" t="s">
        <v>270</v>
      </c>
      <c r="B99" s="184" t="s">
        <v>271</v>
      </c>
      <c r="C99" s="189"/>
      <c r="D99" s="185">
        <v>3588</v>
      </c>
      <c r="E99" s="185">
        <v>2198</v>
      </c>
    </row>
    <row r="100" spans="1:5" ht="18" customHeight="1">
      <c r="A100" s="141" t="s">
        <v>272</v>
      </c>
      <c r="B100" s="184" t="s">
        <v>273</v>
      </c>
      <c r="C100" s="189"/>
      <c r="D100" s="185">
        <v>0</v>
      </c>
      <c r="E100" s="185">
        <v>0</v>
      </c>
    </row>
    <row r="101" spans="1:5" ht="18" customHeight="1">
      <c r="A101" s="141" t="s">
        <v>274</v>
      </c>
      <c r="B101" s="184" t="s">
        <v>275</v>
      </c>
      <c r="C101" s="189"/>
      <c r="D101" s="185">
        <v>413367</v>
      </c>
      <c r="E101" s="185">
        <v>107817</v>
      </c>
    </row>
    <row r="102" spans="1:5" ht="18" customHeight="1">
      <c r="A102" s="141"/>
      <c r="B102" s="182" t="s">
        <v>276</v>
      </c>
      <c r="C102" s="189">
        <v>27</v>
      </c>
      <c r="D102" s="183">
        <f>D103+D106+D109</f>
        <v>86363</v>
      </c>
      <c r="E102" s="183">
        <f>E103+E106+E109</f>
        <v>16956</v>
      </c>
    </row>
    <row r="103" spans="1:5" ht="18" customHeight="1">
      <c r="A103" s="141">
        <v>730</v>
      </c>
      <c r="B103" s="184" t="s">
        <v>277</v>
      </c>
      <c r="C103" s="189"/>
      <c r="D103" s="185">
        <v>800</v>
      </c>
      <c r="E103" s="185">
        <v>1000</v>
      </c>
    </row>
    <row r="104" spans="1:5" ht="18" customHeight="1">
      <c r="A104" s="141">
        <v>732</v>
      </c>
      <c r="B104" s="184" t="s">
        <v>278</v>
      </c>
      <c r="C104" s="189"/>
      <c r="D104" s="185">
        <v>0</v>
      </c>
      <c r="E104" s="185">
        <v>0</v>
      </c>
    </row>
    <row r="105" spans="1:5" ht="18" customHeight="1">
      <c r="A105" s="141">
        <v>734</v>
      </c>
      <c r="B105" s="184" t="s">
        <v>279</v>
      </c>
      <c r="C105" s="189"/>
      <c r="D105" s="185">
        <v>0</v>
      </c>
      <c r="E105" s="185">
        <v>0</v>
      </c>
    </row>
    <row r="106" spans="1:5" ht="18" customHeight="1">
      <c r="A106" s="141" t="s">
        <v>280</v>
      </c>
      <c r="B106" s="184" t="s">
        <v>281</v>
      </c>
      <c r="C106" s="189"/>
      <c r="D106" s="185">
        <v>73</v>
      </c>
      <c r="E106" s="185">
        <v>6790</v>
      </c>
    </row>
    <row r="107" spans="1:5" ht="18" customHeight="1">
      <c r="A107" s="141" t="s">
        <v>282</v>
      </c>
      <c r="B107" s="184" t="s">
        <v>283</v>
      </c>
      <c r="C107" s="189"/>
      <c r="D107" s="185">
        <v>0</v>
      </c>
      <c r="E107" s="185">
        <v>0</v>
      </c>
    </row>
    <row r="108" spans="1:5" ht="18" customHeight="1">
      <c r="A108" s="141">
        <v>745746747</v>
      </c>
      <c r="B108" s="184" t="s">
        <v>284</v>
      </c>
      <c r="C108" s="189"/>
      <c r="D108" s="185">
        <v>0</v>
      </c>
      <c r="E108" s="185">
        <v>0</v>
      </c>
    </row>
    <row r="109" spans="1:5" ht="18" customHeight="1">
      <c r="A109" s="141">
        <v>748749</v>
      </c>
      <c r="B109" s="184" t="s">
        <v>285</v>
      </c>
      <c r="C109" s="189"/>
      <c r="D109" s="185">
        <v>85490</v>
      </c>
      <c r="E109" s="185">
        <v>9166</v>
      </c>
    </row>
    <row r="110" spans="1:5" ht="30.75" customHeight="1">
      <c r="A110" s="141"/>
      <c r="B110" s="182" t="s">
        <v>286</v>
      </c>
      <c r="C110" s="189"/>
      <c r="D110" s="153">
        <f>D94-D102</f>
        <v>459228</v>
      </c>
      <c r="E110" s="153">
        <f>E94-E102</f>
        <v>198859</v>
      </c>
    </row>
    <row r="111" spans="1:5" ht="21.75" customHeight="1">
      <c r="A111" s="141"/>
      <c r="B111" s="182" t="s">
        <v>287</v>
      </c>
      <c r="C111" s="189"/>
      <c r="D111" s="183">
        <f>D77+D78</f>
        <v>1562603</v>
      </c>
      <c r="E111" s="183">
        <f>E77+E78</f>
        <v>1057783</v>
      </c>
    </row>
    <row r="112" spans="1:5" ht="20.25" customHeight="1">
      <c r="A112" s="141"/>
      <c r="B112" s="182" t="s">
        <v>288</v>
      </c>
      <c r="C112" s="189">
        <v>28</v>
      </c>
      <c r="D112" s="183">
        <f>D113</f>
        <v>151257</v>
      </c>
      <c r="E112" s="183">
        <v>135280</v>
      </c>
    </row>
    <row r="113" spans="1:5" ht="18" customHeight="1">
      <c r="A113" s="141">
        <v>820</v>
      </c>
      <c r="B113" s="184" t="s">
        <v>289</v>
      </c>
      <c r="C113" s="189"/>
      <c r="D113" s="185">
        <v>151257</v>
      </c>
      <c r="E113" s="185">
        <v>135280</v>
      </c>
    </row>
    <row r="114" spans="1:5" ht="18" customHeight="1">
      <c r="A114" s="141">
        <v>823</v>
      </c>
      <c r="B114" s="184" t="s">
        <v>290</v>
      </c>
      <c r="C114" s="189"/>
      <c r="D114" s="152">
        <v>0</v>
      </c>
      <c r="E114" s="185">
        <v>0</v>
      </c>
    </row>
    <row r="115" spans="1:5" ht="16.5" customHeight="1">
      <c r="A115" s="141"/>
      <c r="B115" s="182" t="s">
        <v>291</v>
      </c>
      <c r="C115" s="189"/>
      <c r="D115" s="183">
        <f>D111-D112</f>
        <v>1411346</v>
      </c>
      <c r="E115" s="183">
        <f>E111-E112</f>
        <v>922503</v>
      </c>
    </row>
    <row r="116" spans="1:6" ht="16.5" customHeight="1">
      <c r="A116" s="141"/>
      <c r="B116" s="182" t="s">
        <v>292</v>
      </c>
      <c r="C116" s="189"/>
      <c r="D116" s="185"/>
      <c r="E116" s="186"/>
      <c r="F116" s="167"/>
    </row>
    <row r="117" spans="1:6" ht="18" customHeight="1">
      <c r="A117" s="141" t="s">
        <v>352</v>
      </c>
      <c r="B117" s="184" t="s">
        <v>293</v>
      </c>
      <c r="C117" s="189"/>
      <c r="D117" s="185"/>
      <c r="E117" s="186"/>
      <c r="F117" s="167"/>
    </row>
    <row r="118" spans="1:5" ht="16.5" customHeight="1">
      <c r="A118" s="181"/>
      <c r="B118" s="182" t="s">
        <v>294</v>
      </c>
      <c r="C118" s="189"/>
      <c r="D118" s="187">
        <v>395.46</v>
      </c>
      <c r="E118" s="187">
        <v>258.48</v>
      </c>
    </row>
    <row r="119" spans="1:5" ht="43.5" customHeight="1">
      <c r="A119" s="188"/>
      <c r="B119" s="269"/>
      <c r="C119" s="269"/>
      <c r="D119" s="269"/>
      <c r="E119" s="269"/>
    </row>
    <row r="120" spans="1:5" s="163" customFormat="1" ht="14.25">
      <c r="A120" s="270"/>
      <c r="B120" s="270"/>
      <c r="C120" s="190"/>
      <c r="D120" s="191"/>
      <c r="E120" s="191"/>
    </row>
    <row r="121" spans="1:5" ht="19.5" customHeight="1">
      <c r="A121" s="188" t="s">
        <v>373</v>
      </c>
      <c r="B121" s="269" t="s">
        <v>341</v>
      </c>
      <c r="C121" s="269"/>
      <c r="D121" s="269"/>
      <c r="E121" s="269"/>
    </row>
    <row r="122" spans="1:5" ht="19.5" customHeight="1">
      <c r="A122" s="188"/>
      <c r="B122" s="250"/>
      <c r="C122" s="250"/>
      <c r="D122" s="250"/>
      <c r="E122" s="250"/>
    </row>
    <row r="123" spans="1:5" ht="14.25">
      <c r="A123" s="188" t="s">
        <v>374</v>
      </c>
      <c r="B123" s="269" t="s">
        <v>375</v>
      </c>
      <c r="C123" s="269"/>
      <c r="D123" s="269"/>
      <c r="E123" s="269"/>
    </row>
    <row r="124" spans="1:5" ht="14.25">
      <c r="A124" s="270"/>
      <c r="B124" s="270"/>
      <c r="C124" s="190"/>
      <c r="D124" s="191"/>
      <c r="E124" s="191"/>
    </row>
    <row r="125" spans="1:3" ht="12.75">
      <c r="A125" s="170"/>
      <c r="B125" s="171"/>
      <c r="C125" s="172"/>
    </row>
  </sheetData>
  <sheetProtection/>
  <mergeCells count="15">
    <mergeCell ref="D8:E8"/>
    <mergeCell ref="C8:C9"/>
    <mergeCell ref="B8:B9"/>
    <mergeCell ref="A8:A9"/>
    <mergeCell ref="A6:E6"/>
    <mergeCell ref="B119:E119"/>
    <mergeCell ref="B121:E121"/>
    <mergeCell ref="A120:B120"/>
    <mergeCell ref="B123:E123"/>
    <mergeCell ref="A124:B124"/>
    <mergeCell ref="A1:B1"/>
    <mergeCell ref="A2:B2"/>
    <mergeCell ref="A3:B3"/>
    <mergeCell ref="A5:E5"/>
    <mergeCell ref="A7:E7"/>
  </mergeCells>
  <printOptions/>
  <pageMargins left="0.7" right="0.7" top="0.75" bottom="0.75" header="0.3" footer="0.3"/>
  <pageSetup horizontalDpi="600" verticalDpi="600" orientation="portrait" paperSize="9" scale="59" r:id="rId1"/>
  <rowBreaks count="1" manualBreakCount="1"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65"/>
  <sheetViews>
    <sheetView zoomScalePageLayoutView="0" workbookViewId="0" topLeftCell="A1">
      <selection activeCell="D56" sqref="D56"/>
    </sheetView>
  </sheetViews>
  <sheetFormatPr defaultColWidth="9.140625" defaultRowHeight="15"/>
  <cols>
    <col min="1" max="1" width="11.00390625" style="0" customWidth="1"/>
    <col min="2" max="2" width="52.421875" style="0" customWidth="1"/>
    <col min="3" max="3" width="4.00390625" style="0" hidden="1" customWidth="1"/>
    <col min="4" max="5" width="15.7109375" style="0" customWidth="1"/>
  </cols>
  <sheetData>
    <row r="1" spans="1:5" ht="15">
      <c r="A1" s="251" t="s">
        <v>346</v>
      </c>
      <c r="B1" s="251"/>
      <c r="C1" s="15"/>
      <c r="D1" s="30" t="s">
        <v>344</v>
      </c>
      <c r="E1" s="30"/>
    </row>
    <row r="2" spans="1:5" ht="15">
      <c r="A2" s="251" t="s">
        <v>347</v>
      </c>
      <c r="B2" s="251"/>
      <c r="C2" s="15"/>
      <c r="D2" s="30" t="s">
        <v>345</v>
      </c>
      <c r="E2" s="30"/>
    </row>
    <row r="3" spans="1:5" ht="15">
      <c r="A3" s="251" t="s">
        <v>348</v>
      </c>
      <c r="B3" s="251"/>
      <c r="C3" s="15"/>
      <c r="D3" s="30"/>
      <c r="E3" s="30"/>
    </row>
    <row r="4" spans="1:5" ht="15">
      <c r="A4" s="14"/>
      <c r="B4" s="14"/>
      <c r="C4" s="14"/>
      <c r="D4" s="14"/>
      <c r="E4" s="14"/>
    </row>
    <row r="5" spans="1:5" ht="15">
      <c r="A5" s="285" t="s">
        <v>339</v>
      </c>
      <c r="B5" s="285"/>
      <c r="C5" s="285"/>
      <c r="D5" s="285"/>
      <c r="E5" s="285"/>
    </row>
    <row r="6" spans="1:5" ht="15">
      <c r="A6" s="286" t="s">
        <v>357</v>
      </c>
      <c r="B6" s="286"/>
      <c r="C6" s="286"/>
      <c r="D6" s="286"/>
      <c r="E6" s="286"/>
    </row>
    <row r="7" spans="1:5" ht="15">
      <c r="A7" s="287"/>
      <c r="B7" s="287" t="s">
        <v>0</v>
      </c>
      <c r="C7" s="287" t="s">
        <v>1</v>
      </c>
      <c r="D7" s="287" t="s">
        <v>2</v>
      </c>
      <c r="E7" s="287"/>
    </row>
    <row r="8" spans="1:5" ht="30" customHeight="1">
      <c r="A8" s="287"/>
      <c r="B8" s="287"/>
      <c r="C8" s="287"/>
      <c r="D8" s="91" t="s">
        <v>3</v>
      </c>
      <c r="E8" s="91" t="s">
        <v>4</v>
      </c>
    </row>
    <row r="9" spans="1:5" ht="15">
      <c r="A9" s="92"/>
      <c r="B9" s="92">
        <v>1</v>
      </c>
      <c r="C9" s="92">
        <v>2</v>
      </c>
      <c r="D9" s="93">
        <v>3</v>
      </c>
      <c r="E9" s="93">
        <v>4</v>
      </c>
    </row>
    <row r="10" spans="1:5" ht="15">
      <c r="A10" s="91" t="s">
        <v>5</v>
      </c>
      <c r="B10" s="94" t="s">
        <v>6</v>
      </c>
      <c r="C10" s="95"/>
      <c r="D10" s="95"/>
      <c r="E10" s="95"/>
    </row>
    <row r="11" spans="1:5" ht="15">
      <c r="A11" s="96">
        <v>1</v>
      </c>
      <c r="B11" s="97" t="s">
        <v>7</v>
      </c>
      <c r="C11" s="98"/>
      <c r="D11" s="99">
        <f>D12+D13+D14+D15</f>
        <v>8746229.91</v>
      </c>
      <c r="E11" s="99">
        <v>8477694.23</v>
      </c>
    </row>
    <row r="12" spans="1:5" ht="17.25" customHeight="1">
      <c r="A12" s="100"/>
      <c r="B12" s="101" t="s">
        <v>8</v>
      </c>
      <c r="C12" s="98"/>
      <c r="D12" s="102">
        <v>8419633.83</v>
      </c>
      <c r="E12" s="102">
        <v>7359746.28</v>
      </c>
    </row>
    <row r="13" spans="1:5" ht="15">
      <c r="A13" s="100"/>
      <c r="B13" s="103" t="s">
        <v>9</v>
      </c>
      <c r="C13" s="98"/>
      <c r="D13" s="102">
        <v>13598.74</v>
      </c>
      <c r="E13" s="102">
        <v>459361.04</v>
      </c>
    </row>
    <row r="14" spans="1:5" ht="15">
      <c r="A14" s="100"/>
      <c r="B14" s="103" t="s">
        <v>10</v>
      </c>
      <c r="C14" s="98"/>
      <c r="D14" s="102">
        <v>302894.07</v>
      </c>
      <c r="E14" s="102">
        <v>650248.4</v>
      </c>
    </row>
    <row r="15" spans="1:5" ht="15">
      <c r="A15" s="100"/>
      <c r="B15" s="103" t="s">
        <v>11</v>
      </c>
      <c r="C15" s="98"/>
      <c r="D15" s="102">
        <v>10103.27</v>
      </c>
      <c r="E15" s="102">
        <v>8338.51</v>
      </c>
    </row>
    <row r="16" spans="1:5" ht="15">
      <c r="A16" s="96">
        <v>2</v>
      </c>
      <c r="B16" s="97" t="s">
        <v>12</v>
      </c>
      <c r="C16" s="98"/>
      <c r="D16" s="104">
        <f>D17+D18+D19+D20+D21+D22+D23+D24</f>
        <v>-7100290.88</v>
      </c>
      <c r="E16" s="104">
        <v>-6494467.280000001</v>
      </c>
    </row>
    <row r="17" spans="1:5" ht="26.25">
      <c r="A17" s="105"/>
      <c r="B17" s="101" t="s">
        <v>13</v>
      </c>
      <c r="C17" s="98"/>
      <c r="D17" s="106">
        <v>-1771256.02</v>
      </c>
      <c r="E17" s="106">
        <v>-2004041.28</v>
      </c>
    </row>
    <row r="18" spans="1:5" ht="26.25">
      <c r="A18" s="105"/>
      <c r="B18" s="101" t="s">
        <v>14</v>
      </c>
      <c r="C18" s="98"/>
      <c r="D18" s="106">
        <v>-1268937.11</v>
      </c>
      <c r="E18" s="106">
        <v>-956722.79</v>
      </c>
    </row>
    <row r="19" spans="1:5" ht="26.25">
      <c r="A19" s="105"/>
      <c r="B19" s="101" t="s">
        <v>15</v>
      </c>
      <c r="C19" s="98"/>
      <c r="D19" s="106">
        <v>-1181537.3</v>
      </c>
      <c r="E19" s="106">
        <v>-1045815.93</v>
      </c>
    </row>
    <row r="20" spans="1:5" ht="15">
      <c r="A20" s="105"/>
      <c r="B20" s="101" t="s">
        <v>16</v>
      </c>
      <c r="C20" s="98"/>
      <c r="D20" s="106">
        <v>-446915.19</v>
      </c>
      <c r="E20" s="106">
        <v>-338679.17</v>
      </c>
    </row>
    <row r="21" spans="1:5" ht="15">
      <c r="A21" s="105"/>
      <c r="B21" s="101" t="s">
        <v>17</v>
      </c>
      <c r="C21" s="98"/>
      <c r="D21" s="106"/>
      <c r="E21" s="106"/>
    </row>
    <row r="22" spans="1:5" ht="15">
      <c r="A22" s="105"/>
      <c r="B22" s="101" t="s">
        <v>18</v>
      </c>
      <c r="C22" s="98"/>
      <c r="D22" s="106"/>
      <c r="E22" s="106"/>
    </row>
    <row r="23" spans="1:5" ht="15">
      <c r="A23" s="105"/>
      <c r="B23" s="101" t="s">
        <v>19</v>
      </c>
      <c r="C23" s="98"/>
      <c r="D23" s="106">
        <v>-2431645.26</v>
      </c>
      <c r="E23" s="106">
        <v>-2149208.11</v>
      </c>
    </row>
    <row r="24" spans="1:5" ht="15">
      <c r="A24" s="105"/>
      <c r="B24" s="101" t="s">
        <v>20</v>
      </c>
      <c r="C24" s="98"/>
      <c r="D24" s="102"/>
      <c r="E24" s="102"/>
    </row>
    <row r="25" spans="1:5" ht="15">
      <c r="A25" s="96">
        <v>3</v>
      </c>
      <c r="B25" s="97" t="s">
        <v>21</v>
      </c>
      <c r="C25" s="98"/>
      <c r="D25" s="99">
        <f>D11+D16</f>
        <v>1645939.0300000003</v>
      </c>
      <c r="E25" s="99">
        <v>1983226.9499999993</v>
      </c>
    </row>
    <row r="26" spans="1:5" ht="15">
      <c r="A26" s="91" t="s">
        <v>22</v>
      </c>
      <c r="B26" s="94" t="s">
        <v>23</v>
      </c>
      <c r="C26" s="98"/>
      <c r="D26" s="102"/>
      <c r="E26" s="102"/>
    </row>
    <row r="27" spans="1:5" ht="15">
      <c r="A27" s="96">
        <v>1</v>
      </c>
      <c r="B27" s="97" t="s">
        <v>24</v>
      </c>
      <c r="C27" s="98"/>
      <c r="D27" s="99">
        <f>D28+D29+D30+D31+D32</f>
        <v>3711282.11</v>
      </c>
      <c r="E27" s="99">
        <v>3287959.02</v>
      </c>
    </row>
    <row r="28" spans="1:5" ht="15">
      <c r="A28" s="100"/>
      <c r="B28" s="103" t="s">
        <v>25</v>
      </c>
      <c r="C28" s="98"/>
      <c r="D28" s="102"/>
      <c r="E28" s="102"/>
    </row>
    <row r="29" spans="1:5" ht="15">
      <c r="A29" s="100"/>
      <c r="B29" s="103" t="s">
        <v>26</v>
      </c>
      <c r="C29" s="98"/>
      <c r="D29" s="102">
        <v>52372.4</v>
      </c>
      <c r="E29" s="102"/>
    </row>
    <row r="30" spans="1:5" ht="15">
      <c r="A30" s="100"/>
      <c r="B30" s="103" t="s">
        <v>27</v>
      </c>
      <c r="C30" s="98"/>
      <c r="D30" s="102"/>
      <c r="E30" s="102"/>
    </row>
    <row r="31" spans="1:5" ht="15">
      <c r="A31" s="100"/>
      <c r="B31" s="101" t="s">
        <v>28</v>
      </c>
      <c r="C31" s="98"/>
      <c r="D31" s="102"/>
      <c r="E31" s="102"/>
    </row>
    <row r="32" spans="1:5" ht="15">
      <c r="A32" s="100"/>
      <c r="B32" s="101" t="s">
        <v>29</v>
      </c>
      <c r="C32" s="98"/>
      <c r="D32" s="102">
        <v>3658909.71</v>
      </c>
      <c r="E32" s="102">
        <v>3287959.02</v>
      </c>
    </row>
    <row r="33" spans="1:5" ht="15">
      <c r="A33" s="96">
        <v>2</v>
      </c>
      <c r="B33" s="97" t="s">
        <v>30</v>
      </c>
      <c r="C33" s="98"/>
      <c r="D33" s="104">
        <f>D34+D35+D36+D37+D38+D39+D40+D41</f>
        <v>-5256547.12</v>
      </c>
      <c r="E33" s="104">
        <v>-5290798.79</v>
      </c>
    </row>
    <row r="34" spans="1:5" ht="26.25">
      <c r="A34" s="100"/>
      <c r="B34" s="101" t="s">
        <v>31</v>
      </c>
      <c r="C34" s="98"/>
      <c r="D34" s="106"/>
      <c r="E34" s="106"/>
    </row>
    <row r="35" spans="1:5" ht="26.25">
      <c r="A35" s="100"/>
      <c r="B35" s="101" t="s">
        <v>32</v>
      </c>
      <c r="C35" s="98"/>
      <c r="D35" s="102"/>
      <c r="E35" s="102"/>
    </row>
    <row r="36" spans="1:5" ht="39">
      <c r="A36" s="100"/>
      <c r="B36" s="101" t="s">
        <v>33</v>
      </c>
      <c r="C36" s="98"/>
      <c r="D36" s="106"/>
      <c r="E36" s="106">
        <v>-289622.25</v>
      </c>
    </row>
    <row r="37" spans="1:5" ht="39">
      <c r="A37" s="100"/>
      <c r="B37" s="101" t="s">
        <v>34</v>
      </c>
      <c r="C37" s="98"/>
      <c r="D37" s="102"/>
      <c r="E37" s="102"/>
    </row>
    <row r="38" spans="1:5" ht="26.25">
      <c r="A38" s="100"/>
      <c r="B38" s="101" t="s">
        <v>35</v>
      </c>
      <c r="C38" s="98"/>
      <c r="D38" s="102"/>
      <c r="E38" s="102"/>
    </row>
    <row r="39" spans="1:5" ht="24.75" customHeight="1">
      <c r="A39" s="100"/>
      <c r="B39" s="101" t="s">
        <v>36</v>
      </c>
      <c r="C39" s="98"/>
      <c r="D39" s="106">
        <v>-5256547.12</v>
      </c>
      <c r="E39" s="106">
        <v>-5001176.54</v>
      </c>
    </row>
    <row r="40" spans="1:5" ht="15.75" customHeight="1">
      <c r="A40" s="100"/>
      <c r="B40" s="101" t="s">
        <v>37</v>
      </c>
      <c r="C40" s="98"/>
      <c r="D40" s="102"/>
      <c r="E40" s="102"/>
    </row>
    <row r="41" spans="1:5" ht="15">
      <c r="A41" s="100"/>
      <c r="B41" s="101" t="s">
        <v>38</v>
      </c>
      <c r="C41" s="98"/>
      <c r="D41" s="102"/>
      <c r="E41" s="102"/>
    </row>
    <row r="42" spans="1:5" ht="15">
      <c r="A42" s="96">
        <v>3</v>
      </c>
      <c r="B42" s="97" t="s">
        <v>39</v>
      </c>
      <c r="C42" s="98"/>
      <c r="D42" s="104">
        <f>D27+D33</f>
        <v>-1545265.0100000002</v>
      </c>
      <c r="E42" s="104">
        <v>-2002839.77</v>
      </c>
    </row>
    <row r="43" spans="1:5" ht="15">
      <c r="A43" s="91" t="s">
        <v>40</v>
      </c>
      <c r="B43" s="94" t="s">
        <v>41</v>
      </c>
      <c r="C43" s="98"/>
      <c r="D43" s="102"/>
      <c r="E43" s="102"/>
    </row>
    <row r="44" spans="1:5" ht="15">
      <c r="A44" s="96">
        <v>1</v>
      </c>
      <c r="B44" s="97" t="s">
        <v>42</v>
      </c>
      <c r="C44" s="98"/>
      <c r="D44" s="102"/>
      <c r="E44" s="102"/>
    </row>
    <row r="45" spans="1:5" ht="15">
      <c r="A45" s="100"/>
      <c r="B45" s="101" t="s">
        <v>43</v>
      </c>
      <c r="C45" s="98"/>
      <c r="D45" s="102"/>
      <c r="E45" s="102"/>
    </row>
    <row r="46" spans="1:5" ht="15">
      <c r="A46" s="100"/>
      <c r="B46" s="101" t="s">
        <v>44</v>
      </c>
      <c r="C46" s="98"/>
      <c r="D46" s="102"/>
      <c r="E46" s="102"/>
    </row>
    <row r="47" spans="1:5" ht="15">
      <c r="A47" s="100"/>
      <c r="B47" s="101" t="s">
        <v>45</v>
      </c>
      <c r="C47" s="98"/>
      <c r="D47" s="102"/>
      <c r="E47" s="102"/>
    </row>
    <row r="48" spans="1:5" ht="15">
      <c r="A48" s="100"/>
      <c r="B48" s="101" t="s">
        <v>46</v>
      </c>
      <c r="C48" s="98"/>
      <c r="D48" s="102"/>
      <c r="E48" s="102"/>
    </row>
    <row r="49" spans="1:5" ht="15">
      <c r="A49" s="96">
        <v>2</v>
      </c>
      <c r="B49" s="107" t="s">
        <v>47</v>
      </c>
      <c r="C49" s="98"/>
      <c r="D49" s="102"/>
      <c r="E49" s="102"/>
    </row>
    <row r="50" spans="1:5" ht="15">
      <c r="A50" s="100"/>
      <c r="B50" s="101" t="s">
        <v>48</v>
      </c>
      <c r="C50" s="98"/>
      <c r="D50" s="102"/>
      <c r="E50" s="102"/>
    </row>
    <row r="51" spans="1:5" ht="15">
      <c r="A51" s="100"/>
      <c r="B51" s="101" t="s">
        <v>49</v>
      </c>
      <c r="C51" s="98"/>
      <c r="D51" s="102"/>
      <c r="E51" s="102"/>
    </row>
    <row r="52" spans="1:5" ht="15">
      <c r="A52" s="100"/>
      <c r="B52" s="101" t="s">
        <v>50</v>
      </c>
      <c r="C52" s="98"/>
      <c r="D52" s="102"/>
      <c r="E52" s="102"/>
    </row>
    <row r="53" spans="1:5" ht="15">
      <c r="A53" s="100"/>
      <c r="B53" s="101" t="s">
        <v>51</v>
      </c>
      <c r="C53" s="98"/>
      <c r="D53" s="102"/>
      <c r="E53" s="102"/>
    </row>
    <row r="54" spans="1:5" ht="15">
      <c r="A54" s="96">
        <v>3</v>
      </c>
      <c r="B54" s="97" t="s">
        <v>52</v>
      </c>
      <c r="C54" s="98"/>
      <c r="D54" s="102"/>
      <c r="E54" s="102"/>
    </row>
    <row r="55" spans="1:5" ht="15">
      <c r="A55" s="103"/>
      <c r="B55" s="103"/>
      <c r="C55" s="98"/>
      <c r="D55" s="102"/>
      <c r="E55" s="102"/>
    </row>
    <row r="56" spans="1:5" ht="15">
      <c r="A56" s="108" t="s">
        <v>53</v>
      </c>
      <c r="B56" s="109" t="s">
        <v>54</v>
      </c>
      <c r="C56" s="98"/>
      <c r="D56" s="99">
        <f>D25+D42</f>
        <v>100674.02000000002</v>
      </c>
      <c r="E56" s="104">
        <v>-19612.820000000764</v>
      </c>
    </row>
    <row r="57" spans="1:5" ht="15">
      <c r="A57" s="103"/>
      <c r="B57" s="103"/>
      <c r="C57" s="98"/>
      <c r="D57" s="102"/>
      <c r="E57" s="102"/>
    </row>
    <row r="58" spans="1:5" ht="15">
      <c r="A58" s="103"/>
      <c r="B58" s="109" t="s">
        <v>55</v>
      </c>
      <c r="C58" s="98"/>
      <c r="D58" s="99">
        <f>D56+D59</f>
        <v>173787.93000000002</v>
      </c>
      <c r="E58" s="99">
        <v>50481.94999999924</v>
      </c>
    </row>
    <row r="59" spans="1:5" ht="15">
      <c r="A59" s="103"/>
      <c r="B59" s="109" t="s">
        <v>56</v>
      </c>
      <c r="C59" s="98"/>
      <c r="D59" s="99">
        <v>73113.91</v>
      </c>
      <c r="E59" s="99">
        <v>70094.77</v>
      </c>
    </row>
    <row r="60" spans="1:5" ht="30" customHeight="1">
      <c r="A60" s="13"/>
      <c r="B60" s="13"/>
      <c r="C60" s="13"/>
      <c r="D60" s="13"/>
      <c r="E60" s="13"/>
    </row>
    <row r="61" spans="1:5" ht="15">
      <c r="A61" s="29" t="s">
        <v>340</v>
      </c>
      <c r="B61" s="252" t="s">
        <v>353</v>
      </c>
      <c r="C61" s="252"/>
      <c r="D61" s="252"/>
      <c r="E61" s="252"/>
    </row>
    <row r="62" spans="1:6" ht="15">
      <c r="A62" s="288" t="s">
        <v>361</v>
      </c>
      <c r="B62" s="288"/>
      <c r="C62" s="288"/>
      <c r="D62" s="288"/>
      <c r="E62" s="288"/>
      <c r="F62" s="1"/>
    </row>
    <row r="63" spans="1:5" ht="15">
      <c r="A63" s="19"/>
      <c r="B63" s="18"/>
      <c r="C63" s="34"/>
      <c r="D63" s="13"/>
      <c r="E63" s="13"/>
    </row>
    <row r="64" spans="1:5" ht="15">
      <c r="A64" s="20"/>
      <c r="B64" s="18"/>
      <c r="C64" s="18"/>
      <c r="D64" s="13"/>
      <c r="E64" s="13"/>
    </row>
    <row r="65" spans="1:5" ht="15">
      <c r="A65" s="21"/>
      <c r="B65" s="21"/>
      <c r="C65" s="22"/>
      <c r="D65" s="13"/>
      <c r="E65" s="13"/>
    </row>
  </sheetData>
  <sheetProtection/>
  <mergeCells count="11">
    <mergeCell ref="B61:E61"/>
    <mergeCell ref="A62:E62"/>
    <mergeCell ref="A1:B1"/>
    <mergeCell ref="A2:B2"/>
    <mergeCell ref="A3:B3"/>
    <mergeCell ref="A5:E5"/>
    <mergeCell ref="A6:E6"/>
    <mergeCell ref="A7:A8"/>
    <mergeCell ref="B7:B8"/>
    <mergeCell ref="C7:C8"/>
    <mergeCell ref="D7:E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N55"/>
  <sheetViews>
    <sheetView zoomScalePageLayoutView="0" workbookViewId="0" topLeftCell="A28">
      <selection activeCell="B38" sqref="B38"/>
    </sheetView>
  </sheetViews>
  <sheetFormatPr defaultColWidth="9.140625" defaultRowHeight="15"/>
  <cols>
    <col min="1" max="1" width="40.00390625" style="0" customWidth="1"/>
    <col min="2" max="2" width="9.8515625" style="0" customWidth="1"/>
    <col min="3" max="3" width="9.28125" style="0" customWidth="1"/>
    <col min="4" max="4" width="10.7109375" style="0" customWidth="1"/>
    <col min="5" max="5" width="10.421875" style="0" customWidth="1"/>
    <col min="6" max="6" width="8.7109375" style="0" customWidth="1"/>
    <col min="7" max="7" width="8.57421875" style="0" customWidth="1"/>
    <col min="8" max="8" width="9.421875" style="0" customWidth="1"/>
    <col min="9" max="9" width="10.00390625" style="0" customWidth="1"/>
    <col min="10" max="11" width="11.140625" style="0" customWidth="1"/>
  </cols>
  <sheetData>
    <row r="2" spans="1:4" ht="18" customHeight="1">
      <c r="A2" s="251" t="s">
        <v>346</v>
      </c>
      <c r="B2" s="251"/>
      <c r="C2" s="15"/>
      <c r="D2" s="30" t="s">
        <v>344</v>
      </c>
    </row>
    <row r="3" spans="1:4" ht="17.25" customHeight="1">
      <c r="A3" s="251" t="s">
        <v>347</v>
      </c>
      <c r="B3" s="251"/>
      <c r="C3" s="15"/>
      <c r="D3" s="30" t="s">
        <v>345</v>
      </c>
    </row>
    <row r="4" spans="1:4" ht="15" customHeight="1">
      <c r="A4" s="251" t="s">
        <v>348</v>
      </c>
      <c r="B4" s="251"/>
      <c r="C4" s="15"/>
      <c r="D4" s="30"/>
    </row>
    <row r="5" spans="1:3" ht="15">
      <c r="A5" s="14"/>
      <c r="B5" s="14"/>
      <c r="C5" s="14"/>
    </row>
    <row r="6" spans="1:11" ht="18.75" customHeight="1">
      <c r="A6" s="266" t="s">
        <v>325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</row>
    <row r="7" spans="1:11" ht="18" customHeight="1">
      <c r="A7" s="289" t="s">
        <v>363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</row>
    <row r="8" spans="1:11" ht="68.25" customHeight="1">
      <c r="A8" s="58" t="s">
        <v>296</v>
      </c>
      <c r="B8" s="59" t="s">
        <v>297</v>
      </c>
      <c r="C8" s="59" t="s">
        <v>298</v>
      </c>
      <c r="D8" s="59" t="s">
        <v>299</v>
      </c>
      <c r="E8" s="59" t="s">
        <v>300</v>
      </c>
      <c r="F8" s="59" t="s">
        <v>301</v>
      </c>
      <c r="G8" s="59" t="s">
        <v>302</v>
      </c>
      <c r="H8" s="59" t="s">
        <v>303</v>
      </c>
      <c r="I8" s="59" t="s">
        <v>304</v>
      </c>
      <c r="J8" s="59" t="s">
        <v>305</v>
      </c>
      <c r="K8" s="60" t="s">
        <v>306</v>
      </c>
    </row>
    <row r="9" spans="1:11" ht="30.75" customHeight="1">
      <c r="A9" s="57" t="s">
        <v>307</v>
      </c>
      <c r="B9" s="61">
        <v>3250000</v>
      </c>
      <c r="C9" s="61"/>
      <c r="D9" s="61"/>
      <c r="E9" s="61"/>
      <c r="F9" s="61"/>
      <c r="G9" s="61"/>
      <c r="H9" s="61"/>
      <c r="I9" s="61"/>
      <c r="J9" s="62">
        <v>270622</v>
      </c>
      <c r="K9" s="61">
        <f>SUM(B9:J9)</f>
        <v>3520622</v>
      </c>
    </row>
    <row r="10" spans="1:11" ht="19.5" customHeight="1">
      <c r="A10" s="49" t="s">
        <v>308</v>
      </c>
      <c r="B10" s="45"/>
      <c r="C10" s="45"/>
      <c r="D10" s="45"/>
      <c r="E10" s="45"/>
      <c r="F10" s="45"/>
      <c r="G10" s="45"/>
      <c r="H10" s="45"/>
      <c r="I10" s="45"/>
      <c r="J10" s="47"/>
      <c r="K10" s="61"/>
    </row>
    <row r="11" spans="1:11" ht="20.25" customHeight="1">
      <c r="A11" s="49" t="s">
        <v>309</v>
      </c>
      <c r="B11" s="45"/>
      <c r="C11" s="45"/>
      <c r="D11" s="45"/>
      <c r="E11" s="45"/>
      <c r="F11" s="45"/>
      <c r="G11" s="45"/>
      <c r="H11" s="45"/>
      <c r="I11" s="45"/>
      <c r="J11" s="45"/>
      <c r="K11" s="61"/>
    </row>
    <row r="12" spans="1:11" ht="28.5" customHeight="1">
      <c r="A12" s="49" t="s">
        <v>310</v>
      </c>
      <c r="B12" s="45"/>
      <c r="C12" s="45"/>
      <c r="D12" s="45"/>
      <c r="E12" s="45"/>
      <c r="F12" s="45"/>
      <c r="G12" s="45"/>
      <c r="H12" s="45"/>
      <c r="I12" s="45"/>
      <c r="J12" s="45"/>
      <c r="K12" s="61"/>
    </row>
    <row r="13" spans="1:11" ht="26.25" customHeight="1">
      <c r="A13" s="49" t="s">
        <v>311</v>
      </c>
      <c r="B13" s="45"/>
      <c r="C13" s="45"/>
      <c r="D13" s="45"/>
      <c r="E13" s="45"/>
      <c r="F13" s="45"/>
      <c r="G13" s="45"/>
      <c r="H13" s="45"/>
      <c r="I13" s="45"/>
      <c r="J13" s="45"/>
      <c r="K13" s="61"/>
    </row>
    <row r="14" spans="1:11" ht="28.5" customHeight="1">
      <c r="A14" s="49" t="s">
        <v>312</v>
      </c>
      <c r="B14" s="45"/>
      <c r="C14" s="45"/>
      <c r="D14" s="45"/>
      <c r="E14" s="45"/>
      <c r="F14" s="45"/>
      <c r="G14" s="45"/>
      <c r="H14" s="45"/>
      <c r="I14" s="45"/>
      <c r="J14" s="45"/>
      <c r="K14" s="61"/>
    </row>
    <row r="15" spans="1:11" ht="27.75" customHeight="1">
      <c r="A15" s="49" t="s">
        <v>313</v>
      </c>
      <c r="B15" s="45"/>
      <c r="C15" s="45"/>
      <c r="D15" s="45"/>
      <c r="E15" s="45"/>
      <c r="F15" s="45"/>
      <c r="G15" s="45"/>
      <c r="H15" s="45"/>
      <c r="I15" s="45"/>
      <c r="J15" s="45">
        <v>64253</v>
      </c>
      <c r="K15" s="61">
        <f>SUM(B15:J15)</f>
        <v>64253</v>
      </c>
    </row>
    <row r="16" spans="1:11" ht="18" customHeight="1">
      <c r="A16" s="49" t="s">
        <v>314</v>
      </c>
      <c r="B16" s="45"/>
      <c r="C16" s="45"/>
      <c r="D16" s="45"/>
      <c r="E16" s="45"/>
      <c r="F16" s="45"/>
      <c r="G16" s="45"/>
      <c r="H16" s="45"/>
      <c r="I16" s="45"/>
      <c r="J16" s="45">
        <v>922503</v>
      </c>
      <c r="K16" s="45">
        <f>SUM(B16:J16)</f>
        <v>922503</v>
      </c>
    </row>
    <row r="17" spans="1:11" ht="15.75" customHeight="1">
      <c r="A17" s="49" t="s">
        <v>315</v>
      </c>
      <c r="B17" s="45">
        <v>1149000</v>
      </c>
      <c r="C17" s="45"/>
      <c r="D17" s="45"/>
      <c r="E17" s="45"/>
      <c r="F17" s="45"/>
      <c r="G17" s="45"/>
      <c r="H17" s="45"/>
      <c r="I17" s="45"/>
      <c r="J17" s="33">
        <v>-270622</v>
      </c>
      <c r="K17" s="45">
        <f>SUM(B17:J17)</f>
        <v>878378</v>
      </c>
    </row>
    <row r="18" spans="1:11" ht="18" customHeight="1">
      <c r="A18" s="49" t="s">
        <v>316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16.5" customHeight="1">
      <c r="A19" s="49" t="s">
        <v>317</v>
      </c>
      <c r="B19" s="45"/>
      <c r="C19" s="45"/>
      <c r="D19" s="45"/>
      <c r="E19" s="45"/>
      <c r="F19" s="45"/>
      <c r="G19" s="45"/>
      <c r="H19" s="45"/>
      <c r="I19" s="45">
        <v>622</v>
      </c>
      <c r="J19" s="45"/>
      <c r="K19" s="45">
        <f>SUM(B19:J19)</f>
        <v>622</v>
      </c>
    </row>
    <row r="20" spans="1:11" ht="23.25" customHeight="1">
      <c r="A20" s="48" t="s">
        <v>318</v>
      </c>
      <c r="B20" s="46">
        <f>SUM(B9:B19)</f>
        <v>4399000</v>
      </c>
      <c r="C20" s="45"/>
      <c r="D20" s="45"/>
      <c r="E20" s="45"/>
      <c r="F20" s="45"/>
      <c r="G20" s="45"/>
      <c r="H20" s="45"/>
      <c r="I20" s="90">
        <f>SUM(I19)</f>
        <v>622</v>
      </c>
      <c r="J20" s="46">
        <f>SUM(J9:J19)</f>
        <v>986756</v>
      </c>
      <c r="K20" s="46">
        <f>SUM(K9:K19)</f>
        <v>5386378</v>
      </c>
    </row>
    <row r="21" spans="1:11" ht="15.75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5.75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21.75" customHeight="1">
      <c r="A23" s="54" t="s">
        <v>319</v>
      </c>
      <c r="B23" s="55">
        <f>B20</f>
        <v>4399000</v>
      </c>
      <c r="C23" s="56"/>
      <c r="D23" s="56"/>
      <c r="E23" s="56"/>
      <c r="F23" s="56"/>
      <c r="G23" s="45"/>
      <c r="H23" s="45"/>
      <c r="I23" s="90">
        <v>622</v>
      </c>
      <c r="J23" s="66">
        <f>J20</f>
        <v>986756</v>
      </c>
      <c r="K23" s="46">
        <f>K20</f>
        <v>5386378</v>
      </c>
    </row>
    <row r="24" spans="1:11" ht="18" customHeight="1">
      <c r="A24" s="52" t="s">
        <v>320</v>
      </c>
      <c r="B24" s="53"/>
      <c r="C24" s="53"/>
      <c r="D24" s="53"/>
      <c r="E24" s="53"/>
      <c r="F24" s="53"/>
      <c r="G24" s="45"/>
      <c r="H24" s="45"/>
      <c r="I24" s="45"/>
      <c r="J24" s="45"/>
      <c r="K24" s="45"/>
    </row>
    <row r="25" spans="1:11" ht="16.5" customHeight="1">
      <c r="A25" s="49" t="s">
        <v>309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1:11" ht="30">
      <c r="A26" s="49" t="s">
        <v>310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29.25" customHeight="1">
      <c r="A27" s="49" t="s">
        <v>321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ht="29.25" customHeight="1">
      <c r="A28" s="49" t="s">
        <v>312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1" ht="27.75" customHeight="1">
      <c r="A29" s="49" t="s">
        <v>322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ht="18" customHeight="1">
      <c r="A30" s="49" t="s">
        <v>323</v>
      </c>
      <c r="B30" s="45"/>
      <c r="C30" s="45"/>
      <c r="D30" s="45"/>
      <c r="E30" s="45"/>
      <c r="F30" s="45"/>
      <c r="G30" s="45"/>
      <c r="H30" s="45"/>
      <c r="I30" s="45"/>
      <c r="J30" s="45">
        <f>'BU'!D115</f>
        <v>1411346</v>
      </c>
      <c r="K30" s="45">
        <f>SUM(B30:J30)</f>
        <v>1411346</v>
      </c>
    </row>
    <row r="31" spans="1:11" ht="18" customHeight="1">
      <c r="A31" s="49" t="s">
        <v>315</v>
      </c>
      <c r="B31" s="67"/>
      <c r="C31" s="45"/>
      <c r="D31" s="45"/>
      <c r="E31" s="45"/>
      <c r="F31" s="45"/>
      <c r="G31" s="45"/>
      <c r="H31" s="45"/>
      <c r="I31" s="45"/>
      <c r="J31" s="33"/>
      <c r="K31" s="45">
        <f>SUM(B31:J31)</f>
        <v>0</v>
      </c>
    </row>
    <row r="32" spans="1:11" ht="18" customHeight="1">
      <c r="A32" s="49" t="s">
        <v>316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 ht="18" customHeight="1">
      <c r="A33" s="49" t="s">
        <v>317</v>
      </c>
      <c r="B33" s="45"/>
      <c r="C33" s="45"/>
      <c r="D33" s="45"/>
      <c r="E33" s="45"/>
      <c r="F33" s="45"/>
      <c r="G33" s="45"/>
      <c r="H33" s="45"/>
      <c r="I33" s="45"/>
      <c r="J33" s="45"/>
      <c r="K33" s="45">
        <f>SUM(B33:J33)</f>
        <v>0</v>
      </c>
    </row>
    <row r="34" spans="1:14" ht="21" customHeight="1">
      <c r="A34" s="48" t="s">
        <v>324</v>
      </c>
      <c r="B34" s="46">
        <f>SUM(B23:B33)</f>
        <v>4399000</v>
      </c>
      <c r="C34" s="45"/>
      <c r="D34" s="45"/>
      <c r="E34" s="45"/>
      <c r="F34" s="45"/>
      <c r="G34" s="45"/>
      <c r="H34" s="45"/>
      <c r="I34" s="46">
        <f>SUM(I23:I33)</f>
        <v>622</v>
      </c>
      <c r="J34" s="46">
        <f>SUM(J23:J33)</f>
        <v>2398102</v>
      </c>
      <c r="K34" s="46">
        <f>SUM(K23:K33)</f>
        <v>6797724</v>
      </c>
      <c r="L34" s="28"/>
      <c r="M34" s="28">
        <f>'BS'!D63+'BS'!D66</f>
        <v>6797724</v>
      </c>
      <c r="N34" s="28">
        <f>K34-M34</f>
        <v>0</v>
      </c>
    </row>
    <row r="36" spans="1:5" ht="15">
      <c r="A36" s="29" t="s">
        <v>340</v>
      </c>
      <c r="B36" s="34" t="s">
        <v>351</v>
      </c>
      <c r="C36" s="34"/>
      <c r="D36" s="34"/>
      <c r="E36" s="34"/>
    </row>
    <row r="37" spans="1:13" ht="15">
      <c r="A37" s="29" t="s">
        <v>364</v>
      </c>
      <c r="B37" s="34" t="s">
        <v>350</v>
      </c>
      <c r="C37" s="290"/>
      <c r="D37" s="290"/>
      <c r="E37" s="290"/>
      <c r="F37" s="252" t="s">
        <v>343</v>
      </c>
      <c r="G37" s="252"/>
      <c r="H37" s="290"/>
      <c r="I37" s="290"/>
      <c r="J37" s="290"/>
      <c r="M37" s="28"/>
    </row>
    <row r="38" spans="1:3" ht="15">
      <c r="A38" s="14"/>
      <c r="B38" s="14"/>
      <c r="C38" s="14"/>
    </row>
    <row r="39" spans="1:3" ht="15">
      <c r="A39" s="14"/>
      <c r="B39" s="14"/>
      <c r="C39" s="14"/>
    </row>
    <row r="40" spans="1:3" ht="15">
      <c r="A40" s="14"/>
      <c r="B40" s="14"/>
      <c r="C40" s="14"/>
    </row>
    <row r="55" ht="15">
      <c r="D55" s="88"/>
    </row>
  </sheetData>
  <sheetProtection/>
  <mergeCells count="8">
    <mergeCell ref="A2:B2"/>
    <mergeCell ref="A3:B3"/>
    <mergeCell ref="A4:B4"/>
    <mergeCell ref="A6:K6"/>
    <mergeCell ref="A7:K7"/>
    <mergeCell ref="C37:E37"/>
    <mergeCell ref="F37:G37"/>
    <mergeCell ref="H37:J3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66"/>
  <sheetViews>
    <sheetView workbookViewId="0" topLeftCell="A22">
      <selection activeCell="D11" sqref="D11"/>
    </sheetView>
  </sheetViews>
  <sheetFormatPr defaultColWidth="8.8515625" defaultRowHeight="15"/>
  <cols>
    <col min="1" max="1" width="18.57421875" style="213" customWidth="1"/>
    <col min="2" max="2" width="82.140625" style="213" customWidth="1"/>
    <col min="3" max="3" width="5.7109375" style="213" customWidth="1"/>
    <col min="4" max="5" width="16.8515625" style="216" customWidth="1"/>
    <col min="6" max="6" width="10.00390625" style="213" customWidth="1"/>
    <col min="7" max="16384" width="8.8515625" style="213" customWidth="1"/>
  </cols>
  <sheetData>
    <row r="1" spans="1:5" ht="14.25">
      <c r="A1" s="291" t="s">
        <v>370</v>
      </c>
      <c r="B1" s="291"/>
      <c r="C1" s="211"/>
      <c r="D1" s="212" t="s">
        <v>344</v>
      </c>
      <c r="E1" s="212"/>
    </row>
    <row r="2" spans="1:5" ht="14.25">
      <c r="A2" s="291" t="s">
        <v>371</v>
      </c>
      <c r="B2" s="291"/>
      <c r="C2" s="211"/>
      <c r="D2" s="212" t="s">
        <v>345</v>
      </c>
      <c r="E2" s="212"/>
    </row>
    <row r="3" spans="1:5" ht="14.25">
      <c r="A3" s="291" t="s">
        <v>372</v>
      </c>
      <c r="B3" s="291"/>
      <c r="C3" s="211"/>
      <c r="D3" s="212"/>
      <c r="E3" s="212"/>
    </row>
    <row r="4" spans="1:5" ht="14.25">
      <c r="A4" s="214"/>
      <c r="B4" s="214"/>
      <c r="C4" s="214"/>
      <c r="D4" s="215"/>
      <c r="E4" s="215"/>
    </row>
    <row r="5" spans="1:5" ht="21" customHeight="1">
      <c r="A5" s="292" t="s">
        <v>339</v>
      </c>
      <c r="B5" s="292"/>
      <c r="C5" s="292"/>
      <c r="D5" s="292"/>
      <c r="E5" s="292"/>
    </row>
    <row r="6" spans="1:5" ht="22.5" customHeight="1">
      <c r="A6" s="293" t="s">
        <v>376</v>
      </c>
      <c r="B6" s="293"/>
      <c r="C6" s="293"/>
      <c r="D6" s="293"/>
      <c r="E6" s="293"/>
    </row>
    <row r="7" spans="1:5" ht="15">
      <c r="A7" s="294"/>
      <c r="B7" s="294" t="s">
        <v>0</v>
      </c>
      <c r="C7" s="294" t="s">
        <v>1</v>
      </c>
      <c r="D7" s="295" t="s">
        <v>2</v>
      </c>
      <c r="E7" s="295"/>
    </row>
    <row r="8" spans="1:5" ht="30">
      <c r="A8" s="294"/>
      <c r="B8" s="294"/>
      <c r="C8" s="294"/>
      <c r="D8" s="192" t="s">
        <v>3</v>
      </c>
      <c r="E8" s="192" t="s">
        <v>4</v>
      </c>
    </row>
    <row r="9" spans="1:5" ht="15">
      <c r="A9" s="193"/>
      <c r="B9" s="193">
        <v>1</v>
      </c>
      <c r="C9" s="193">
        <v>2</v>
      </c>
      <c r="D9" s="193">
        <v>3</v>
      </c>
      <c r="E9" s="193">
        <v>4</v>
      </c>
    </row>
    <row r="10" spans="1:5" ht="16.5" customHeight="1">
      <c r="A10" s="193" t="s">
        <v>5</v>
      </c>
      <c r="B10" s="194" t="s">
        <v>6</v>
      </c>
      <c r="C10" s="195"/>
      <c r="D10" s="196"/>
      <c r="E10" s="196"/>
    </row>
    <row r="11" spans="1:6" ht="16.5" customHeight="1">
      <c r="A11" s="197">
        <v>1</v>
      </c>
      <c r="B11" s="198" t="s">
        <v>7</v>
      </c>
      <c r="C11" s="199"/>
      <c r="D11" s="200">
        <f>D12+D13+D14+D15</f>
        <v>11605419</v>
      </c>
      <c r="E11" s="200">
        <f>E12+E13+E14+E15</f>
        <v>11118848</v>
      </c>
      <c r="F11" s="216"/>
    </row>
    <row r="12" spans="1:10" ht="16.5" customHeight="1">
      <c r="A12" s="201"/>
      <c r="B12" s="202" t="s">
        <v>8</v>
      </c>
      <c r="C12" s="199"/>
      <c r="D12" s="203">
        <v>11036300</v>
      </c>
      <c r="E12" s="203">
        <v>9852245</v>
      </c>
      <c r="F12" s="216"/>
      <c r="J12" s="217"/>
    </row>
    <row r="13" spans="1:10" ht="16.5" customHeight="1">
      <c r="A13" s="201"/>
      <c r="B13" s="204" t="s">
        <v>9</v>
      </c>
      <c r="C13" s="199"/>
      <c r="D13" s="203">
        <v>50049</v>
      </c>
      <c r="E13" s="203">
        <v>464321</v>
      </c>
      <c r="F13" s="216"/>
      <c r="J13" s="217"/>
    </row>
    <row r="14" spans="1:10" ht="16.5" customHeight="1">
      <c r="A14" s="201"/>
      <c r="B14" s="204" t="s">
        <v>10</v>
      </c>
      <c r="C14" s="199"/>
      <c r="D14" s="203">
        <v>507287</v>
      </c>
      <c r="E14" s="203">
        <v>790544</v>
      </c>
      <c r="F14" s="216"/>
      <c r="J14" s="217"/>
    </row>
    <row r="15" spans="1:10" ht="16.5" customHeight="1">
      <c r="A15" s="201"/>
      <c r="B15" s="204" t="s">
        <v>11</v>
      </c>
      <c r="C15" s="199"/>
      <c r="D15" s="203">
        <v>11783</v>
      </c>
      <c r="E15" s="203">
        <v>11738</v>
      </c>
      <c r="F15" s="216"/>
      <c r="J15" s="217"/>
    </row>
    <row r="16" spans="1:6" ht="16.5" customHeight="1">
      <c r="A16" s="197">
        <v>2</v>
      </c>
      <c r="B16" s="198" t="s">
        <v>12</v>
      </c>
      <c r="C16" s="199"/>
      <c r="D16" s="200">
        <f>D17+D18+D19+D20+D21+D22+D23</f>
        <v>-9744998</v>
      </c>
      <c r="E16" s="200">
        <f>E17+E18+E19+E20+E21+E22+E23</f>
        <v>-9006576</v>
      </c>
      <c r="F16" s="216"/>
    </row>
    <row r="17" spans="1:6" ht="16.5" customHeight="1">
      <c r="A17" s="205"/>
      <c r="B17" s="202" t="s">
        <v>13</v>
      </c>
      <c r="C17" s="199"/>
      <c r="D17" s="203">
        <v>-2461674</v>
      </c>
      <c r="E17" s="203">
        <v>-2594631</v>
      </c>
      <c r="F17" s="216"/>
    </row>
    <row r="18" spans="1:6" ht="28.5">
      <c r="A18" s="205"/>
      <c r="B18" s="202" t="s">
        <v>14</v>
      </c>
      <c r="C18" s="199"/>
      <c r="D18" s="203">
        <v>-1682326</v>
      </c>
      <c r="E18" s="203">
        <v>-1511288</v>
      </c>
      <c r="F18" s="216"/>
    </row>
    <row r="19" spans="1:6" ht="16.5" customHeight="1">
      <c r="A19" s="205"/>
      <c r="B19" s="202" t="s">
        <v>15</v>
      </c>
      <c r="C19" s="199"/>
      <c r="D19" s="203">
        <v>-1589732</v>
      </c>
      <c r="E19" s="203">
        <v>-1411584</v>
      </c>
      <c r="F19" s="216"/>
    </row>
    <row r="20" spans="1:6" ht="16.5" customHeight="1">
      <c r="A20" s="205"/>
      <c r="B20" s="202" t="s">
        <v>16</v>
      </c>
      <c r="C20" s="199"/>
      <c r="D20" s="203">
        <v>-547267</v>
      </c>
      <c r="E20" s="203">
        <v>-422812</v>
      </c>
      <c r="F20" s="216"/>
    </row>
    <row r="21" spans="1:6" ht="16.5" customHeight="1">
      <c r="A21" s="205"/>
      <c r="B21" s="202" t="s">
        <v>17</v>
      </c>
      <c r="C21" s="199"/>
      <c r="D21" s="203">
        <v>-932686</v>
      </c>
      <c r="E21" s="203">
        <v>-776099</v>
      </c>
      <c r="F21" s="216"/>
    </row>
    <row r="22" spans="1:6" ht="16.5" customHeight="1">
      <c r="A22" s="205"/>
      <c r="B22" s="202" t="s">
        <v>18</v>
      </c>
      <c r="C22" s="199"/>
      <c r="D22" s="203">
        <v>-22052</v>
      </c>
      <c r="E22" s="203">
        <v>-21619</v>
      </c>
      <c r="F22" s="216"/>
    </row>
    <row r="23" spans="1:6" ht="16.5" customHeight="1">
      <c r="A23" s="205"/>
      <c r="B23" s="202" t="s">
        <v>19</v>
      </c>
      <c r="C23" s="199"/>
      <c r="D23" s="203">
        <v>-2509261</v>
      </c>
      <c r="E23" s="203">
        <v>-2268543</v>
      </c>
      <c r="F23" s="216"/>
    </row>
    <row r="24" spans="1:6" ht="16.5" customHeight="1">
      <c r="A24" s="205"/>
      <c r="B24" s="202" t="s">
        <v>20</v>
      </c>
      <c r="C24" s="199"/>
      <c r="D24" s="203">
        <v>0</v>
      </c>
      <c r="E24" s="203">
        <v>0</v>
      </c>
      <c r="F24" s="216"/>
    </row>
    <row r="25" spans="1:6" ht="16.5" customHeight="1">
      <c r="A25" s="197">
        <v>3</v>
      </c>
      <c r="B25" s="198" t="s">
        <v>21</v>
      </c>
      <c r="C25" s="199"/>
      <c r="D25" s="200">
        <f>D11+D16</f>
        <v>1860421</v>
      </c>
      <c r="E25" s="200">
        <f>E11+E16</f>
        <v>2112272</v>
      </c>
      <c r="F25" s="216"/>
    </row>
    <row r="26" spans="1:6" ht="16.5" customHeight="1">
      <c r="A26" s="193" t="s">
        <v>22</v>
      </c>
      <c r="B26" s="194" t="s">
        <v>23</v>
      </c>
      <c r="C26" s="199"/>
      <c r="D26" s="203">
        <v>0</v>
      </c>
      <c r="E26" s="203">
        <v>0</v>
      </c>
      <c r="F26" s="216"/>
    </row>
    <row r="27" spans="1:6" ht="16.5" customHeight="1">
      <c r="A27" s="197">
        <v>1</v>
      </c>
      <c r="B27" s="198" t="s">
        <v>24</v>
      </c>
      <c r="C27" s="199"/>
      <c r="D27" s="200">
        <f>D29+D32</f>
        <v>5225644</v>
      </c>
      <c r="E27" s="200">
        <f>E29+E32</f>
        <v>4106047</v>
      </c>
      <c r="F27" s="216"/>
    </row>
    <row r="28" spans="1:6" ht="16.5" customHeight="1">
      <c r="A28" s="201"/>
      <c r="B28" s="204" t="s">
        <v>25</v>
      </c>
      <c r="C28" s="199"/>
      <c r="D28" s="203">
        <v>0</v>
      </c>
      <c r="E28" s="203">
        <v>0</v>
      </c>
      <c r="F28" s="216"/>
    </row>
    <row r="29" spans="1:6" ht="16.5" customHeight="1">
      <c r="A29" s="201"/>
      <c r="B29" s="204" t="s">
        <v>26</v>
      </c>
      <c r="C29" s="199"/>
      <c r="D29" s="203">
        <v>52372</v>
      </c>
      <c r="E29" s="203">
        <v>0</v>
      </c>
      <c r="F29" s="216"/>
    </row>
    <row r="30" spans="1:6" ht="16.5" customHeight="1">
      <c r="A30" s="201"/>
      <c r="B30" s="204" t="s">
        <v>27</v>
      </c>
      <c r="C30" s="199"/>
      <c r="D30" s="203">
        <v>0</v>
      </c>
      <c r="E30" s="203">
        <v>0</v>
      </c>
      <c r="F30" s="216"/>
    </row>
    <row r="31" spans="1:6" ht="16.5" customHeight="1">
      <c r="A31" s="201"/>
      <c r="B31" s="202" t="s">
        <v>28</v>
      </c>
      <c r="C31" s="199"/>
      <c r="D31" s="203">
        <v>0</v>
      </c>
      <c r="E31" s="203">
        <v>0</v>
      </c>
      <c r="F31" s="216"/>
    </row>
    <row r="32" spans="1:6" ht="16.5" customHeight="1">
      <c r="A32" s="201"/>
      <c r="B32" s="202" t="s">
        <v>29</v>
      </c>
      <c r="C32" s="199"/>
      <c r="D32" s="203">
        <v>5173272</v>
      </c>
      <c r="E32" s="203">
        <v>4106047</v>
      </c>
      <c r="F32" s="216"/>
    </row>
    <row r="33" spans="1:6" ht="16.5" customHeight="1">
      <c r="A33" s="197">
        <v>2</v>
      </c>
      <c r="B33" s="198" t="s">
        <v>30</v>
      </c>
      <c r="C33" s="199"/>
      <c r="D33" s="200">
        <f>D39</f>
        <v>-7042414</v>
      </c>
      <c r="E33" s="200">
        <f>E34+E39</f>
        <v>-6215300</v>
      </c>
      <c r="F33" s="216"/>
    </row>
    <row r="34" spans="1:6" ht="16.5" customHeight="1">
      <c r="A34" s="201"/>
      <c r="B34" s="202" t="s">
        <v>31</v>
      </c>
      <c r="C34" s="199"/>
      <c r="D34" s="203">
        <v>0</v>
      </c>
      <c r="E34" s="203">
        <v>-289622</v>
      </c>
      <c r="F34" s="216"/>
    </row>
    <row r="35" spans="1:6" ht="28.5">
      <c r="A35" s="201"/>
      <c r="B35" s="202" t="s">
        <v>32</v>
      </c>
      <c r="C35" s="199"/>
      <c r="D35" s="203">
        <v>0</v>
      </c>
      <c r="E35" s="203">
        <v>0</v>
      </c>
      <c r="F35" s="216"/>
    </row>
    <row r="36" spans="1:6" ht="27.75" customHeight="1">
      <c r="A36" s="201"/>
      <c r="B36" s="202" t="s">
        <v>33</v>
      </c>
      <c r="C36" s="199"/>
      <c r="D36" s="203">
        <v>0</v>
      </c>
      <c r="E36" s="203">
        <v>0</v>
      </c>
      <c r="F36" s="216"/>
    </row>
    <row r="37" spans="1:6" ht="27.75" customHeight="1">
      <c r="A37" s="201"/>
      <c r="B37" s="202" t="s">
        <v>34</v>
      </c>
      <c r="C37" s="199"/>
      <c r="D37" s="203">
        <v>0</v>
      </c>
      <c r="E37" s="203">
        <v>0</v>
      </c>
      <c r="F37" s="216"/>
    </row>
    <row r="38" spans="1:6" ht="27.75" customHeight="1">
      <c r="A38" s="201"/>
      <c r="B38" s="202" t="s">
        <v>35</v>
      </c>
      <c r="C38" s="199"/>
      <c r="D38" s="203">
        <v>0</v>
      </c>
      <c r="E38" s="203">
        <v>0</v>
      </c>
      <c r="F38" s="216"/>
    </row>
    <row r="39" spans="1:6" ht="16.5" customHeight="1">
      <c r="A39" s="201"/>
      <c r="B39" s="202" t="s">
        <v>36</v>
      </c>
      <c r="C39" s="199"/>
      <c r="D39" s="203">
        <v>-7042414</v>
      </c>
      <c r="E39" s="203">
        <v>-5925678</v>
      </c>
      <c r="F39" s="216"/>
    </row>
    <row r="40" spans="1:6" ht="16.5" customHeight="1">
      <c r="A40" s="201"/>
      <c r="B40" s="202" t="s">
        <v>37</v>
      </c>
      <c r="C40" s="199"/>
      <c r="D40" s="203">
        <v>0</v>
      </c>
      <c r="E40" s="203">
        <v>0</v>
      </c>
      <c r="F40" s="216"/>
    </row>
    <row r="41" spans="1:6" ht="16.5" customHeight="1">
      <c r="A41" s="201"/>
      <c r="B41" s="202" t="s">
        <v>38</v>
      </c>
      <c r="C41" s="199"/>
      <c r="D41" s="203">
        <v>0</v>
      </c>
      <c r="E41" s="203">
        <v>0</v>
      </c>
      <c r="F41" s="216"/>
    </row>
    <row r="42" spans="1:6" ht="15">
      <c r="A42" s="197">
        <v>3</v>
      </c>
      <c r="B42" s="198" t="s">
        <v>39</v>
      </c>
      <c r="C42" s="199"/>
      <c r="D42" s="200">
        <f>D27+D33</f>
        <v>-1816770</v>
      </c>
      <c r="E42" s="200">
        <f>E27+E33</f>
        <v>-2109253</v>
      </c>
      <c r="F42" s="216"/>
    </row>
    <row r="43" spans="1:6" ht="16.5" customHeight="1">
      <c r="A43" s="193" t="s">
        <v>40</v>
      </c>
      <c r="B43" s="194" t="s">
        <v>41</v>
      </c>
      <c r="C43" s="199"/>
      <c r="D43" s="203">
        <v>0</v>
      </c>
      <c r="E43" s="203">
        <v>0</v>
      </c>
      <c r="F43" s="216"/>
    </row>
    <row r="44" spans="1:6" ht="16.5" customHeight="1">
      <c r="A44" s="197">
        <v>1</v>
      </c>
      <c r="B44" s="198" t="s">
        <v>42</v>
      </c>
      <c r="C44" s="199"/>
      <c r="D44" s="203">
        <v>0</v>
      </c>
      <c r="E44" s="203">
        <v>0</v>
      </c>
      <c r="F44" s="216"/>
    </row>
    <row r="45" spans="1:6" ht="16.5" customHeight="1">
      <c r="A45" s="201"/>
      <c r="B45" s="202" t="s">
        <v>43</v>
      </c>
      <c r="C45" s="199"/>
      <c r="D45" s="203">
        <v>0</v>
      </c>
      <c r="E45" s="203">
        <v>0</v>
      </c>
      <c r="F45" s="216"/>
    </row>
    <row r="46" spans="1:6" ht="16.5" customHeight="1">
      <c r="A46" s="201"/>
      <c r="B46" s="202" t="s">
        <v>44</v>
      </c>
      <c r="C46" s="199"/>
      <c r="D46" s="203">
        <v>0</v>
      </c>
      <c r="E46" s="203">
        <v>0</v>
      </c>
      <c r="F46" s="216"/>
    </row>
    <row r="47" spans="1:6" ht="16.5" customHeight="1">
      <c r="A47" s="201"/>
      <c r="B47" s="202" t="s">
        <v>45</v>
      </c>
      <c r="C47" s="199"/>
      <c r="D47" s="203">
        <v>0</v>
      </c>
      <c r="E47" s="203">
        <v>0</v>
      </c>
      <c r="F47" s="216"/>
    </row>
    <row r="48" spans="1:6" ht="16.5" customHeight="1">
      <c r="A48" s="201"/>
      <c r="B48" s="202" t="s">
        <v>46</v>
      </c>
      <c r="C48" s="199"/>
      <c r="D48" s="203">
        <v>0</v>
      </c>
      <c r="E48" s="203">
        <v>0</v>
      </c>
      <c r="F48" s="216"/>
    </row>
    <row r="49" spans="1:6" ht="16.5" customHeight="1">
      <c r="A49" s="197">
        <v>2</v>
      </c>
      <c r="B49" s="206" t="s">
        <v>47</v>
      </c>
      <c r="C49" s="199"/>
      <c r="D49" s="203">
        <v>0</v>
      </c>
      <c r="E49" s="203">
        <v>0</v>
      </c>
      <c r="F49" s="216"/>
    </row>
    <row r="50" spans="1:6" ht="16.5" customHeight="1">
      <c r="A50" s="201"/>
      <c r="B50" s="202" t="s">
        <v>48</v>
      </c>
      <c r="C50" s="199"/>
      <c r="D50" s="203">
        <v>0</v>
      </c>
      <c r="E50" s="203">
        <v>0</v>
      </c>
      <c r="F50" s="216"/>
    </row>
    <row r="51" spans="1:6" ht="16.5" customHeight="1">
      <c r="A51" s="201"/>
      <c r="B51" s="202" t="s">
        <v>49</v>
      </c>
      <c r="C51" s="199"/>
      <c r="D51" s="203">
        <v>0</v>
      </c>
      <c r="E51" s="203">
        <v>0</v>
      </c>
      <c r="F51" s="216"/>
    </row>
    <row r="52" spans="1:6" ht="16.5" customHeight="1">
      <c r="A52" s="201"/>
      <c r="B52" s="202" t="s">
        <v>50</v>
      </c>
      <c r="C52" s="199"/>
      <c r="D52" s="203">
        <v>0</v>
      </c>
      <c r="E52" s="203">
        <v>0</v>
      </c>
      <c r="F52" s="216"/>
    </row>
    <row r="53" spans="1:6" ht="16.5" customHeight="1">
      <c r="A53" s="201"/>
      <c r="B53" s="202" t="s">
        <v>51</v>
      </c>
      <c r="C53" s="199"/>
      <c r="D53" s="203">
        <v>0</v>
      </c>
      <c r="E53" s="203">
        <v>0</v>
      </c>
      <c r="F53" s="216"/>
    </row>
    <row r="54" spans="1:6" ht="16.5" customHeight="1">
      <c r="A54" s="197">
        <v>3</v>
      </c>
      <c r="B54" s="198" t="s">
        <v>52</v>
      </c>
      <c r="C54" s="199"/>
      <c r="D54" s="203">
        <v>0</v>
      </c>
      <c r="E54" s="203">
        <v>0</v>
      </c>
      <c r="F54" s="216"/>
    </row>
    <row r="55" spans="1:6" ht="13.5" customHeight="1">
      <c r="A55" s="204"/>
      <c r="B55" s="204"/>
      <c r="C55" s="199"/>
      <c r="D55" s="203">
        <v>0</v>
      </c>
      <c r="E55" s="203">
        <v>0</v>
      </c>
      <c r="F55" s="216"/>
    </row>
    <row r="56" spans="1:7" ht="16.5" customHeight="1">
      <c r="A56" s="207" t="s">
        <v>53</v>
      </c>
      <c r="B56" s="208" t="s">
        <v>54</v>
      </c>
      <c r="C56" s="199"/>
      <c r="D56" s="200">
        <f>D25+D42+D54</f>
        <v>43651</v>
      </c>
      <c r="E56" s="200">
        <f>E25+E42+E54</f>
        <v>3019</v>
      </c>
      <c r="F56" s="216"/>
      <c r="G56" s="216"/>
    </row>
    <row r="57" spans="1:6" ht="16.5" customHeight="1">
      <c r="A57" s="204"/>
      <c r="B57" s="208" t="s">
        <v>55</v>
      </c>
      <c r="C57" s="199"/>
      <c r="D57" s="200">
        <f>D58+D56</f>
        <v>116765</v>
      </c>
      <c r="E57" s="200">
        <f>E58+E56</f>
        <v>73114</v>
      </c>
      <c r="F57" s="216"/>
    </row>
    <row r="58" spans="1:6" ht="16.5" customHeight="1">
      <c r="A58" s="204"/>
      <c r="B58" s="208" t="s">
        <v>56</v>
      </c>
      <c r="C58" s="199"/>
      <c r="D58" s="200">
        <v>73114</v>
      </c>
      <c r="E58" s="200">
        <v>70095</v>
      </c>
      <c r="F58" s="216"/>
    </row>
    <row r="59" spans="1:6" ht="16.5" customHeight="1">
      <c r="A59" s="209"/>
      <c r="B59" s="218"/>
      <c r="C59" s="219"/>
      <c r="D59" s="220"/>
      <c r="E59" s="220"/>
      <c r="F59" s="216"/>
    </row>
    <row r="60" spans="1:6" ht="16.5" customHeight="1">
      <c r="A60" s="209"/>
      <c r="B60" s="218"/>
      <c r="C60" s="219"/>
      <c r="D60" s="220"/>
      <c r="E60" s="220"/>
      <c r="F60" s="216"/>
    </row>
    <row r="61" spans="1:6" ht="16.5" customHeight="1">
      <c r="A61" s="209"/>
      <c r="B61" s="218"/>
      <c r="C61" s="219"/>
      <c r="D61" s="220"/>
      <c r="E61" s="220"/>
      <c r="F61" s="216"/>
    </row>
    <row r="62" spans="1:5" ht="14.25">
      <c r="A62" s="209"/>
      <c r="B62" s="209"/>
      <c r="C62" s="209"/>
      <c r="D62" s="210"/>
      <c r="E62" s="210"/>
    </row>
    <row r="63" spans="1:5" ht="14.25">
      <c r="A63" s="188" t="s">
        <v>373</v>
      </c>
      <c r="B63" s="269" t="s">
        <v>341</v>
      </c>
      <c r="C63" s="269"/>
      <c r="D63" s="269"/>
      <c r="E63" s="269"/>
    </row>
    <row r="64" spans="1:5" ht="14.25">
      <c r="A64" s="188"/>
      <c r="B64" s="250"/>
      <c r="C64" s="250"/>
      <c r="D64" s="250"/>
      <c r="E64" s="250"/>
    </row>
    <row r="65" spans="1:5" ht="14.25">
      <c r="A65" s="188" t="s">
        <v>374</v>
      </c>
      <c r="B65" s="269" t="s">
        <v>375</v>
      </c>
      <c r="C65" s="269"/>
      <c r="D65" s="269"/>
      <c r="E65" s="269"/>
    </row>
    <row r="66" spans="1:5" ht="14.25">
      <c r="A66" s="270"/>
      <c r="B66" s="270"/>
      <c r="C66" s="190"/>
      <c r="D66" s="191"/>
      <c r="E66" s="191"/>
    </row>
  </sheetData>
  <sheetProtection/>
  <mergeCells count="12">
    <mergeCell ref="C7:C8"/>
    <mergeCell ref="D7:E7"/>
    <mergeCell ref="B65:E65"/>
    <mergeCell ref="A66:B66"/>
    <mergeCell ref="B63:E63"/>
    <mergeCell ref="A1:B1"/>
    <mergeCell ref="A2:B2"/>
    <mergeCell ref="A3:B3"/>
    <mergeCell ref="A5:E5"/>
    <mergeCell ref="A6:E6"/>
    <mergeCell ref="A7:A8"/>
    <mergeCell ref="B7:B8"/>
  </mergeCells>
  <printOptions/>
  <pageMargins left="0.7" right="0.7" top="0.75" bottom="0.75" header="0.3" footer="0.3"/>
  <pageSetup horizontalDpi="600" verticalDpi="600" orientation="portrait" paperSize="9" scale="62" r:id="rId1"/>
  <colBreaks count="1" manualBreakCount="1">
    <brk id="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N60"/>
  <sheetViews>
    <sheetView zoomScalePageLayoutView="0" workbookViewId="0" topLeftCell="A1">
      <selection activeCell="B10" sqref="B10"/>
    </sheetView>
  </sheetViews>
  <sheetFormatPr defaultColWidth="8.8515625" defaultRowHeight="15"/>
  <cols>
    <col min="1" max="1" width="64.00390625" style="213" customWidth="1"/>
    <col min="2" max="2" width="12.7109375" style="213" customWidth="1"/>
    <col min="3" max="3" width="12.00390625" style="213" customWidth="1"/>
    <col min="4" max="5" width="12.7109375" style="213" customWidth="1"/>
    <col min="6" max="6" width="11.8515625" style="213" customWidth="1"/>
    <col min="7" max="8" width="12.00390625" style="213" customWidth="1"/>
    <col min="9" max="11" width="12.7109375" style="213" customWidth="1"/>
    <col min="12" max="16384" width="8.8515625" style="213" customWidth="1"/>
  </cols>
  <sheetData>
    <row r="2" spans="1:4" ht="14.25">
      <c r="A2" s="291" t="s">
        <v>370</v>
      </c>
      <c r="B2" s="291"/>
      <c r="C2" s="211"/>
      <c r="D2" s="221" t="s">
        <v>344</v>
      </c>
    </row>
    <row r="3" spans="1:4" ht="14.25">
      <c r="A3" s="291" t="s">
        <v>371</v>
      </c>
      <c r="B3" s="291"/>
      <c r="C3" s="211"/>
      <c r="D3" s="221" t="s">
        <v>345</v>
      </c>
    </row>
    <row r="4" spans="1:4" ht="14.25">
      <c r="A4" s="291" t="s">
        <v>372</v>
      </c>
      <c r="B4" s="291"/>
      <c r="C4" s="211"/>
      <c r="D4" s="221"/>
    </row>
    <row r="5" spans="1:3" ht="14.25">
      <c r="A5" s="214"/>
      <c r="B5" s="214"/>
      <c r="C5" s="214"/>
    </row>
    <row r="6" spans="1:11" ht="15">
      <c r="A6" s="296" t="s">
        <v>325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</row>
    <row r="7" spans="1:11" ht="21" customHeight="1">
      <c r="A7" s="297" t="s">
        <v>376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</row>
    <row r="8" spans="1:11" ht="9.75" customHeight="1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242"/>
    </row>
    <row r="9" spans="1:11" ht="71.25">
      <c r="A9" s="222" t="s">
        <v>296</v>
      </c>
      <c r="B9" s="245" t="s">
        <v>297</v>
      </c>
      <c r="C9" s="245" t="s">
        <v>298</v>
      </c>
      <c r="D9" s="245" t="s">
        <v>299</v>
      </c>
      <c r="E9" s="245" t="s">
        <v>300</v>
      </c>
      <c r="F9" s="245" t="s">
        <v>301</v>
      </c>
      <c r="G9" s="245" t="s">
        <v>302</v>
      </c>
      <c r="H9" s="245" t="s">
        <v>303</v>
      </c>
      <c r="I9" s="245" t="s">
        <v>304</v>
      </c>
      <c r="J9" s="245" t="s">
        <v>305</v>
      </c>
      <c r="K9" s="246" t="s">
        <v>306</v>
      </c>
    </row>
    <row r="10" spans="1:11" ht="16.5" customHeight="1">
      <c r="A10" s="223" t="s">
        <v>307</v>
      </c>
      <c r="B10" s="224">
        <v>3250000</v>
      </c>
      <c r="C10" s="224"/>
      <c r="D10" s="224"/>
      <c r="E10" s="224"/>
      <c r="F10" s="224"/>
      <c r="G10" s="224"/>
      <c r="H10" s="224"/>
      <c r="I10" s="224"/>
      <c r="J10" s="225">
        <v>270622</v>
      </c>
      <c r="K10" s="224">
        <v>3520622</v>
      </c>
    </row>
    <row r="11" spans="1:11" ht="16.5" customHeight="1">
      <c r="A11" s="226" t="s">
        <v>308</v>
      </c>
      <c r="B11" s="227"/>
      <c r="C11" s="227"/>
      <c r="D11" s="227"/>
      <c r="E11" s="227"/>
      <c r="F11" s="227"/>
      <c r="G11" s="227"/>
      <c r="H11" s="227"/>
      <c r="I11" s="227"/>
      <c r="J11" s="228"/>
      <c r="K11" s="224"/>
    </row>
    <row r="12" spans="1:11" ht="16.5" customHeight="1">
      <c r="A12" s="226" t="s">
        <v>309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4"/>
    </row>
    <row r="13" spans="1:11" ht="16.5" customHeight="1">
      <c r="A13" s="226" t="s">
        <v>310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4"/>
    </row>
    <row r="14" spans="1:11" ht="16.5" customHeight="1">
      <c r="A14" s="226" t="s">
        <v>311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4"/>
    </row>
    <row r="15" spans="1:11" ht="16.5" customHeight="1">
      <c r="A15" s="226" t="s">
        <v>312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4"/>
    </row>
    <row r="16" spans="1:11" ht="16.5" customHeight="1">
      <c r="A16" s="226" t="s">
        <v>313</v>
      </c>
      <c r="B16" s="227"/>
      <c r="C16" s="227"/>
      <c r="D16" s="227"/>
      <c r="E16" s="227"/>
      <c r="F16" s="227"/>
      <c r="G16" s="227"/>
      <c r="H16" s="227"/>
      <c r="I16" s="227"/>
      <c r="J16" s="227">
        <v>64253</v>
      </c>
      <c r="K16" s="224">
        <v>64253</v>
      </c>
    </row>
    <row r="17" spans="1:11" ht="16.5" customHeight="1">
      <c r="A17" s="226" t="s">
        <v>314</v>
      </c>
      <c r="B17" s="227"/>
      <c r="C17" s="227"/>
      <c r="D17" s="227"/>
      <c r="E17" s="227"/>
      <c r="F17" s="227"/>
      <c r="G17" s="227"/>
      <c r="H17" s="227"/>
      <c r="I17" s="227"/>
      <c r="J17" s="227">
        <v>922503</v>
      </c>
      <c r="K17" s="227">
        <v>922503</v>
      </c>
    </row>
    <row r="18" spans="1:11" ht="16.5" customHeight="1">
      <c r="A18" s="226" t="s">
        <v>315</v>
      </c>
      <c r="B18" s="227">
        <v>1149000</v>
      </c>
      <c r="C18" s="227"/>
      <c r="D18" s="227"/>
      <c r="E18" s="227"/>
      <c r="F18" s="227"/>
      <c r="G18" s="227"/>
      <c r="H18" s="227"/>
      <c r="I18" s="227"/>
      <c r="J18" s="229">
        <v>-270622</v>
      </c>
      <c r="K18" s="227">
        <v>878378</v>
      </c>
    </row>
    <row r="19" spans="1:11" ht="16.5" customHeight="1">
      <c r="A19" s="226" t="s">
        <v>316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</row>
    <row r="20" spans="1:11" ht="16.5" customHeight="1">
      <c r="A20" s="226" t="s">
        <v>317</v>
      </c>
      <c r="B20" s="227"/>
      <c r="C20" s="227"/>
      <c r="D20" s="227"/>
      <c r="E20" s="227"/>
      <c r="F20" s="227"/>
      <c r="G20" s="227"/>
      <c r="H20" s="227"/>
      <c r="I20" s="227">
        <v>622</v>
      </c>
      <c r="J20" s="227"/>
      <c r="K20" s="227">
        <v>622</v>
      </c>
    </row>
    <row r="21" spans="1:11" ht="16.5" customHeight="1">
      <c r="A21" s="230" t="s">
        <v>318</v>
      </c>
      <c r="B21" s="231">
        <v>4399000</v>
      </c>
      <c r="C21" s="227"/>
      <c r="D21" s="227"/>
      <c r="E21" s="227"/>
      <c r="F21" s="227"/>
      <c r="G21" s="227"/>
      <c r="H21" s="227"/>
      <c r="I21" s="231">
        <v>622</v>
      </c>
      <c r="J21" s="231">
        <v>986756</v>
      </c>
      <c r="K21" s="231">
        <v>5386378</v>
      </c>
    </row>
    <row r="22" spans="1:11" ht="14.25">
      <c r="A22" s="232"/>
      <c r="B22" s="233"/>
      <c r="C22" s="233"/>
      <c r="D22" s="233"/>
      <c r="E22" s="233"/>
      <c r="F22" s="233"/>
      <c r="G22" s="233"/>
      <c r="H22" s="233"/>
      <c r="I22" s="233"/>
      <c r="J22" s="233"/>
      <c r="K22" s="233"/>
    </row>
    <row r="23" spans="1:11" ht="14.25">
      <c r="A23" s="232"/>
      <c r="B23" s="233"/>
      <c r="C23" s="233"/>
      <c r="D23" s="233"/>
      <c r="E23" s="233"/>
      <c r="F23" s="233"/>
      <c r="G23" s="233"/>
      <c r="H23" s="233"/>
      <c r="I23" s="233"/>
      <c r="J23" s="233"/>
      <c r="K23" s="233"/>
    </row>
    <row r="24" spans="1:11" ht="16.5" customHeight="1">
      <c r="A24" s="234" t="s">
        <v>319</v>
      </c>
      <c r="B24" s="235">
        <v>4399000</v>
      </c>
      <c r="C24" s="236"/>
      <c r="D24" s="236"/>
      <c r="E24" s="236"/>
      <c r="F24" s="236"/>
      <c r="G24" s="227"/>
      <c r="H24" s="227"/>
      <c r="I24" s="231">
        <v>622</v>
      </c>
      <c r="J24" s="237">
        <v>986756</v>
      </c>
      <c r="K24" s="231">
        <v>5386378</v>
      </c>
    </row>
    <row r="25" spans="1:11" ht="16.5" customHeight="1">
      <c r="A25" s="238" t="s">
        <v>320</v>
      </c>
      <c r="B25" s="224"/>
      <c r="C25" s="224"/>
      <c r="D25" s="224"/>
      <c r="E25" s="224"/>
      <c r="F25" s="224"/>
      <c r="G25" s="227"/>
      <c r="H25" s="227"/>
      <c r="I25" s="227"/>
      <c r="J25" s="227"/>
      <c r="K25" s="227"/>
    </row>
    <row r="26" spans="1:13" ht="16.5" customHeight="1">
      <c r="A26" s="226" t="s">
        <v>309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M26" s="243"/>
    </row>
    <row r="27" spans="1:11" ht="16.5" customHeight="1">
      <c r="A27" s="226" t="s">
        <v>310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</row>
    <row r="28" spans="1:11" ht="16.5" customHeight="1">
      <c r="A28" s="226" t="s">
        <v>321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</row>
    <row r="29" spans="1:11" ht="16.5" customHeight="1">
      <c r="A29" s="226" t="s">
        <v>312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</row>
    <row r="30" spans="1:11" ht="16.5" customHeight="1">
      <c r="A30" s="226" t="s">
        <v>322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</row>
    <row r="31" spans="1:11" ht="16.5" customHeight="1">
      <c r="A31" s="226" t="s">
        <v>323</v>
      </c>
      <c r="B31" s="227"/>
      <c r="C31" s="227"/>
      <c r="D31" s="227"/>
      <c r="E31" s="227"/>
      <c r="F31" s="227"/>
      <c r="G31" s="227"/>
      <c r="H31" s="227"/>
      <c r="I31" s="227"/>
      <c r="J31" s="227">
        <v>1411346</v>
      </c>
      <c r="K31" s="227">
        <v>1411346</v>
      </c>
    </row>
    <row r="32" spans="1:11" ht="16.5" customHeight="1">
      <c r="A32" s="226" t="s">
        <v>315</v>
      </c>
      <c r="B32" s="239"/>
      <c r="C32" s="227"/>
      <c r="D32" s="227"/>
      <c r="E32" s="227"/>
      <c r="F32" s="227"/>
      <c r="G32" s="227"/>
      <c r="H32" s="227"/>
      <c r="I32" s="227"/>
      <c r="J32" s="229"/>
      <c r="K32" s="227"/>
    </row>
    <row r="33" spans="1:11" ht="16.5" customHeight="1">
      <c r="A33" s="226" t="s">
        <v>316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</row>
    <row r="34" spans="1:11" ht="16.5" customHeight="1">
      <c r="A34" s="226" t="s">
        <v>317</v>
      </c>
      <c r="B34" s="227"/>
      <c r="C34" s="227"/>
      <c r="D34" s="227"/>
      <c r="E34" s="227"/>
      <c r="F34" s="227"/>
      <c r="G34" s="227"/>
      <c r="H34" s="227"/>
      <c r="I34" s="239">
        <v>922502.74</v>
      </c>
      <c r="J34" s="229">
        <v>-922502.74</v>
      </c>
      <c r="K34" s="239"/>
    </row>
    <row r="35" spans="1:14" ht="16.5" customHeight="1">
      <c r="A35" s="230" t="s">
        <v>324</v>
      </c>
      <c r="B35" s="231">
        <v>4399000</v>
      </c>
      <c r="C35" s="227"/>
      <c r="D35" s="227"/>
      <c r="E35" s="227"/>
      <c r="F35" s="227"/>
      <c r="G35" s="227"/>
      <c r="H35" s="227"/>
      <c r="I35" s="231">
        <v>923124.74</v>
      </c>
      <c r="J35" s="231">
        <v>1475599.26</v>
      </c>
      <c r="K35" s="231">
        <v>6797724</v>
      </c>
      <c r="L35" s="243"/>
      <c r="M35" s="243"/>
      <c r="N35" s="243"/>
    </row>
    <row r="36" spans="1:14" ht="16.5" customHeight="1">
      <c r="A36" s="247"/>
      <c r="B36" s="248"/>
      <c r="C36" s="249"/>
      <c r="D36" s="249"/>
      <c r="E36" s="249"/>
      <c r="F36" s="249"/>
      <c r="G36" s="249"/>
      <c r="H36" s="249"/>
      <c r="I36" s="248"/>
      <c r="J36" s="248"/>
      <c r="K36" s="248"/>
      <c r="L36" s="243"/>
      <c r="M36" s="243"/>
      <c r="N36" s="243"/>
    </row>
    <row r="37" spans="1:14" ht="16.5" customHeight="1">
      <c r="A37" s="247"/>
      <c r="B37" s="248"/>
      <c r="C37" s="249"/>
      <c r="D37" s="249"/>
      <c r="E37" s="249"/>
      <c r="F37" s="249"/>
      <c r="G37" s="249"/>
      <c r="H37" s="249"/>
      <c r="I37" s="248"/>
      <c r="J37" s="248"/>
      <c r="K37" s="248"/>
      <c r="L37" s="243"/>
      <c r="M37" s="243"/>
      <c r="N37" s="243"/>
    </row>
    <row r="38" spans="1:14" ht="16.5" customHeight="1">
      <c r="A38" s="247"/>
      <c r="B38" s="248"/>
      <c r="C38" s="249"/>
      <c r="D38" s="249"/>
      <c r="E38" s="249"/>
      <c r="F38" s="249"/>
      <c r="G38" s="249"/>
      <c r="H38" s="249"/>
      <c r="I38" s="248"/>
      <c r="J38" s="248"/>
      <c r="K38" s="248"/>
      <c r="L38" s="243"/>
      <c r="M38" s="243"/>
      <c r="N38" s="243"/>
    </row>
    <row r="40" spans="1:13" ht="14.25">
      <c r="A40" s="240" t="s">
        <v>373</v>
      </c>
      <c r="B40" s="241" t="s">
        <v>379</v>
      </c>
      <c r="C40" s="241"/>
      <c r="D40" s="241"/>
      <c r="E40" s="241"/>
      <c r="M40" s="243"/>
    </row>
    <row r="41" spans="1:13" ht="14.25">
      <c r="A41" s="240"/>
      <c r="B41" s="241"/>
      <c r="C41" s="241"/>
      <c r="D41" s="241"/>
      <c r="E41" s="241"/>
      <c r="M41" s="243"/>
    </row>
    <row r="42" spans="1:13" ht="14.25">
      <c r="A42" s="240" t="s">
        <v>378</v>
      </c>
      <c r="B42" s="241" t="s">
        <v>350</v>
      </c>
      <c r="C42" s="298"/>
      <c r="D42" s="298"/>
      <c r="E42" s="298"/>
      <c r="F42" s="299" t="s">
        <v>343</v>
      </c>
      <c r="G42" s="299"/>
      <c r="H42" s="298"/>
      <c r="I42" s="298"/>
      <c r="J42" s="298"/>
      <c r="M42" s="243"/>
    </row>
    <row r="43" spans="1:3" ht="14.25">
      <c r="A43" s="214"/>
      <c r="B43" s="214"/>
      <c r="C43" s="214"/>
    </row>
    <row r="44" spans="1:3" ht="14.25">
      <c r="A44" s="214"/>
      <c r="B44" s="214"/>
      <c r="C44" s="214"/>
    </row>
    <row r="45" spans="1:3" ht="14.25">
      <c r="A45" s="214"/>
      <c r="B45" s="214"/>
      <c r="C45" s="214"/>
    </row>
    <row r="49" ht="14.25">
      <c r="J49" s="243"/>
    </row>
    <row r="60" ht="14.25">
      <c r="D60" s="244"/>
    </row>
  </sheetData>
  <sheetProtection/>
  <mergeCells count="8">
    <mergeCell ref="A2:B2"/>
    <mergeCell ref="A3:B3"/>
    <mergeCell ref="A4:B4"/>
    <mergeCell ref="A6:K6"/>
    <mergeCell ref="A7:K7"/>
    <mergeCell ref="C42:E42"/>
    <mergeCell ref="F42:G42"/>
    <mergeCell ref="H42:J42"/>
  </mergeCells>
  <printOptions/>
  <pageMargins left="0.25" right="0.25" top="0.75" bottom="0.75" header="0.3" footer="0.3"/>
  <pageSetup horizontalDpi="600" verticalDpi="600" orientation="landscape" scale="66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biljana.batakovic</cp:lastModifiedBy>
  <cp:lastPrinted>2014-03-28T09:30:57Z</cp:lastPrinted>
  <dcterms:created xsi:type="dcterms:W3CDTF">2012-02-03T11:53:42Z</dcterms:created>
  <dcterms:modified xsi:type="dcterms:W3CDTF">2014-04-01T07:38:24Z</dcterms:modified>
  <cp:category/>
  <cp:version/>
  <cp:contentType/>
  <cp:contentStatus/>
</cp:coreProperties>
</file>