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954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<sst xmlns="http://schemas.openxmlformats.org/spreadsheetml/2006/main" count="422" uniqueCount="358">
  <si>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</si>
  <si>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</si>
  <si>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</si>
  <si>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</si>
  <si>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</si>
  <si>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</si>
  <si>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</si>
  <si>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</si>
  <si>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</si>
  <si>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</si>
  <si>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</si>
  <si>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</si>
  <si>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</si>
  <si>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</si>
  <si>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</si>
  <si>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</si>
  <si>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</si>
  <si>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</si>
  <si>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</si>
  <si>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</si>
  <si>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</si>
  <si>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</si>
  <si>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</si>
  <si>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</si>
  <si>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</si>
  <si>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</si>
  <si>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</si>
  <si>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</si>
  <si>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</si>
  <si>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</si>
  <si>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</si>
  <si>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</si>
  <si>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</si>
  <si>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</si>
  <si>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</si>
  <si>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</si>
  <si>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</si>
  <si>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</si>
  <si>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</si>
  <si>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</si>
  <si>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</si>
  <si>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</si>
  <si>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</si>
  <si>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</si>
  <si>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</si>
  <si>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</si>
  <si>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</si>
  <si>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</si>
  <si>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</si>
  <si>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</si>
  <si>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</si>
  <si>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</si>
  <si>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</si>
  <si>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</si>
  <si>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</si>
  <si>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</si>
  <si>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</si>
  <si>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</si>
  <si>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</si>
  <si>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</si>
  <si>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</si>
  <si>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</si>
  <si>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</si>
  <si>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</si>
  <si>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</si>
  <si>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</si>
  <si>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</si>
  <si>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</si>
  <si>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</si>
  <si>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</si>
  <si>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</si>
  <si>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</si>
  <si>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</si>
  <si>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</si>
  <si>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</si>
  <si>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</si>
  <si>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</si>
  <si>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</si>
  <si>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</si>
  <si>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</si>
  <si>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</si>
  <si>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</si>
  <si>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</si>
  <si>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</si>
  <si>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</si>
  <si>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</si>
  <si>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</si>
  <si>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</si>
  <si>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</si>
  <si>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</si>
  <si>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</si>
  <si>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</si>
  <si>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</si>
  <si>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</si>
  <si>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</si>
  <si>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</si>
  <si>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</si>
  <si>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</si>
  <si>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</si>
  <si>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</si>
  <si>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</si>
  <si>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</si>
  <si>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</si>
  <si>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</si>
  <si>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</si>
  <si>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</si>
  <si>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</si>
  <si>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</si>
  <si>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</si>
  <si>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</si>
  <si>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</si>
  <si>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</si>
  <si>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</si>
  <si>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</si>
  <si>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</si>
  <si>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</si>
  <si>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</si>
  <si>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</si>
  <si>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</si>
  <si>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</si>
  <si>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</si>
  <si>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</si>
  <si>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</si>
  <si>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</si>
  <si>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</si>
  <si>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</si>
  <si>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</si>
  <si>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</si>
  <si>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</si>
  <si>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</si>
  <si>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</si>
  <si>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</si>
  <si>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</si>
  <si>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</si>
  <si>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</si>
  <si>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</si>
  <si>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</si>
  <si>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</si>
  <si>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</si>
  <si>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</si>
  <si>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</si>
  <si>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</si>
  <si>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</si>
  <si>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</si>
  <si>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</si>
  <si>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</si>
  <si>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</si>
  <si>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</si>
  <si>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</si>
  <si>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</si>
  <si>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</si>
  <si>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</si>
  <si>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</si>
  <si>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</si>
  <si>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</si>
  <si>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</si>
  <si>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</si>
  <si>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</si>
  <si>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</si>
  <si>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</si>
  <si>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</si>
  <si>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</si>
  <si>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</si>
  <si>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</si>
  <si>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</si>
  <si>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</si>
  <si>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</si>
  <si>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</si>
  <si>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</si>
  <si>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</si>
  <si>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</si>
  <si>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</si>
  <si>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</si>
  <si>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</si>
  <si>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</si>
  <si>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</si>
  <si>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</si>
  <si>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</si>
  <si>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</si>
  <si>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</si>
  <si>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</si>
  <si>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</si>
  <si>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</si>
  <si>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</si>
  <si>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</si>
  <si>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</si>
  <si>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</si>
  <si>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</si>
  <si>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</si>
  <si>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</si>
  <si>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</si>
  <si>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</si>
  <si>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</si>
  <si>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</si>
  <si>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</si>
  <si>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</si>
  <si>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</si>
  <si>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</si>
  <si>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</si>
  <si>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</si>
  <si>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</si>
  <si>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</si>
  <si>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</si>
  <si>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</si>
  <si>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</si>
  <si>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</si>
  <si>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</si>
  <si>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</si>
  <si>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</si>
  <si>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</si>
  <si>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</si>
  <si>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</si>
  <si>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</si>
  <si>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</si>
  <si>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</si>
  <si>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</si>
  <si>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</si>
  <si>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</si>
  <si>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</si>
  <si>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</si>
  <si>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</si>
  <si>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</si>
  <si>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</si>
  <si>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</si>
  <si>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</si>
  <si>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</si>
  <si>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</si>
  <si>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</si>
  <si>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</si>
  <si>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</si>
  <si>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</si>
  <si>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</si>
  <si>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</si>
  <si>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</si>
  <si>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</si>
  <si>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</si>
  <si>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</si>
  <si>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</si>
  <si>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</si>
  <si>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</si>
  <si>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</si>
  <si>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</si>
  <si>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</si>
  <si>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</si>
  <si>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</si>
  <si>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</si>
  <si>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</si>
  <si>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</si>
  <si>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</si>
  <si>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</si>
  <si>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</si>
  <si>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</si>
  <si>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</si>
  <si>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</si>
  <si>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</si>
  <si>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</si>
  <si>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</si>
  <si>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</si>
  <si>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</si>
  <si>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</si>
  <si>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</si>
  <si>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</si>
  <si>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</si>
  <si>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</si>
  <si>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</si>
  <si>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</si>
  <si>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</si>
  <si>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</si>
  <si>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</si>
  <si>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</si>
  <si>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</si>
  <si>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</si>
  <si>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</si>
  <si>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</si>
  <si>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</si>
  <si>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</si>
  <si>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</si>
  <si>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</si>
  <si>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</si>
  <si>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</si>
  <si>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</si>
  <si>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</si>
  <si>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</si>
  <si>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</si>
  <si>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</si>
  <si>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</si>
  <si>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</si>
  <si>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</si>
  <si>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</si>
  <si>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</si>
  <si>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</si>
  <si>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</si>
  <si>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</si>
  <si>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</si>
  <si>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</si>
  <si>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</si>
  <si>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</si>
  <si>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</si>
  <si>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</si>
  <si>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</si>
  <si>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</si>
  <si>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</si>
  <si>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</si>
  <si>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</si>
  <si>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</si>
  <si>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</si>
  <si>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</si>
  <si>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</si>
  <si>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</si>
  <si>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</si>
  <si>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</si>
  <si>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</si>
  <si>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</si>
  <si>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</si>
  <si>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</si>
  <si>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</si>
  <si>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</si>
  <si>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</si>
  <si>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</si>
  <si>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</si>
  <si>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</si>
  <si>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</si>
  <si>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</si>
  <si>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</si>
  <si>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</si>
  <si>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</si>
  <si>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</si>
  <si>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</si>
  <si>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</si>
  <si>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</si>
  <si>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</si>
  <si>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</si>
  <si>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</si>
  <si>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</si>
  <si>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</si>
  <si>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</si>
  <si>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</si>
  <si>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</si>
  <si>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</si>
  <si>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</si>
  <si>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</si>
  <si>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</si>
  <si>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</si>
  <si>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</si>
  <si>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</si>
  <si>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</si>
  <si>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</si>
  <si>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</si>
  <si>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</si>
  <si>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</si>
  <si>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</si>
  <si>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</si>
  <si>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</si>
  <si>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od 01.01.2015  do  30.09.2015</t>
  </si>
  <si>
    <t>Datum, 20.10.2015</t>
  </si>
  <si>
    <t>od   01.01.2015 do  30.09.2015</t>
  </si>
  <si>
    <t>od 01.01.2015  do 30.09.2015</t>
  </si>
  <si>
    <t>Podgorici, 20.10.2015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</si>
</sst>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5">
      <selection activeCell="D107" sqref="D10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0" t="s">
        <v>178</v>
      </c>
      <c r="B5" s="60"/>
      <c r="C5" s="60"/>
      <c r="D5" s="60"/>
      <c r="E5" s="60"/>
    </row>
    <row r="6" spans="1:5" ht="15">
      <c r="A6" s="61" t="s">
        <v>353</v>
      </c>
      <c r="B6" s="61"/>
      <c r="C6" s="61"/>
      <c r="D6" s="61"/>
      <c r="E6" s="61"/>
    </row>
    <row r="7" spans="1:5" ht="15">
      <c r="A7" s="60" t="s">
        <v>58</v>
      </c>
      <c r="B7" s="60"/>
      <c r="C7" s="60"/>
      <c r="D7" s="60"/>
      <c r="E7" s="60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2358.77</v>
      </c>
      <c r="E11" s="54">
        <f>++E12+E13+E14+E15</f>
        <v>3137.2200000000003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3709</v>
      </c>
      <c r="E13" s="54">
        <v>3709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v>-1350.23</v>
      </c>
      <c r="E15" s="37">
        <v>-571.78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834674.13</v>
      </c>
      <c r="E16" s="54">
        <f>SUM(E17:E21)</f>
        <v>862452.09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149562.91</v>
      </c>
      <c r="E18" s="54">
        <v>144668.68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-114888.78</v>
      </c>
      <c r="E21" s="54">
        <v>-82216.59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28103035.16</v>
      </c>
      <c r="E22" s="54">
        <f>++E23+E35</f>
        <v>21851516.36</v>
      </c>
    </row>
    <row r="23" spans="1:5" ht="15">
      <c r="A23" s="10" t="s">
        <v>57</v>
      </c>
      <c r="B23" s="11" t="s">
        <v>75</v>
      </c>
      <c r="C23" s="37"/>
      <c r="D23" s="54">
        <f>SUM(D24:D34)</f>
        <v>28103035.16</v>
      </c>
      <c r="E23" s="54">
        <f>SUM(E24:E34)</f>
        <v>21851516.36</v>
      </c>
    </row>
    <row r="24" spans="1:5" ht="30">
      <c r="A24" s="13" t="s">
        <v>76</v>
      </c>
      <c r="B24" s="11" t="s">
        <v>77</v>
      </c>
      <c r="C24" s="37"/>
      <c r="D24" s="54">
        <v>26646882.71</v>
      </c>
      <c r="E24" s="54">
        <v>20475565.29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979727.86</v>
      </c>
      <c r="E28" s="54">
        <v>936289.71</v>
      </c>
    </row>
    <row r="29" spans="1:5" ht="30">
      <c r="A29" s="13" t="s">
        <v>86</v>
      </c>
      <c r="B29" s="12" t="s">
        <v>87</v>
      </c>
      <c r="C29" s="37"/>
      <c r="D29" s="54">
        <v>55786.12</v>
      </c>
      <c r="E29" s="54">
        <v>57173.07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420638.47</v>
      </c>
      <c r="E33" s="54">
        <v>382488.29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2400000</v>
      </c>
      <c r="E39" s="54">
        <f>SUM(E40:E42)</f>
        <v>6002737.98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58">
        <v>4</v>
      </c>
      <c r="D41" s="54">
        <v>2400000</v>
      </c>
      <c r="E41" s="54">
        <v>6002737.98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888551.04</v>
      </c>
      <c r="E43" s="54">
        <f>++E44+E45+E52</f>
        <v>508693.4</v>
      </c>
    </row>
    <row r="44" spans="1:5" ht="15">
      <c r="A44" s="10">
        <v>11</v>
      </c>
      <c r="B44" s="11" t="s">
        <v>108</v>
      </c>
      <c r="C44" s="37"/>
      <c r="D44" s="54">
        <v>768158.38</v>
      </c>
      <c r="E44" s="54">
        <v>321909.33</v>
      </c>
    </row>
    <row r="45" spans="1:5" ht="15">
      <c r="A45" s="10" t="s">
        <v>57</v>
      </c>
      <c r="B45" s="11" t="s">
        <v>109</v>
      </c>
      <c r="C45" s="37"/>
      <c r="D45" s="54">
        <f>SUM(D46:D51)</f>
        <v>120392.66</v>
      </c>
      <c r="E45" s="54">
        <v>186784.07</v>
      </c>
    </row>
    <row r="46" spans="1:5" ht="15">
      <c r="A46" s="10">
        <v>12</v>
      </c>
      <c r="B46" s="11" t="s">
        <v>110</v>
      </c>
      <c r="C46" s="37"/>
      <c r="D46" s="54">
        <v>104399.74</v>
      </c>
      <c r="E46" s="54">
        <v>181372.34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>
        <v>13040.28</v>
      </c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2952.64</v>
      </c>
      <c r="E51" s="54">
        <v>5411.73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58">
        <v>6</v>
      </c>
      <c r="D53" s="54">
        <v>224764.76</v>
      </c>
      <c r="E53" s="54">
        <v>240454.46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896682.9</v>
      </c>
      <c r="E54" s="54">
        <f>SUM(E55:E56)</f>
        <v>1832235.57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896682.9</v>
      </c>
      <c r="E56" s="54">
        <v>1832235.57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++D57+D54+D53+D43+D39+D22+D16+D11</f>
        <v>33350066.759999998</v>
      </c>
      <c r="E58" s="54">
        <v>31301227.08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7797796.25</v>
      </c>
      <c r="E66" s="54">
        <f>+E74+E75+E67+E68+E73</f>
        <v>7662350.77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408732.26</v>
      </c>
      <c r="E74" s="54">
        <v>907528.27</v>
      </c>
    </row>
    <row r="75" spans="1:5" ht="15">
      <c r="A75" s="9" t="s">
        <v>57</v>
      </c>
      <c r="B75" s="11" t="s">
        <v>139</v>
      </c>
      <c r="C75" s="37"/>
      <c r="D75" s="54">
        <f>++D76+D77</f>
        <v>7389063.99</v>
      </c>
      <c r="E75" s="54">
        <f>++E76+E77</f>
        <v>6754822.5</v>
      </c>
    </row>
    <row r="76" spans="1:5" ht="15">
      <c r="A76" s="9" t="s">
        <v>140</v>
      </c>
      <c r="B76" s="11" t="s">
        <v>141</v>
      </c>
      <c r="C76" s="37"/>
      <c r="D76" s="54">
        <v>6269822.5</v>
      </c>
      <c r="E76" s="54">
        <v>5235154.13</v>
      </c>
    </row>
    <row r="77" spans="1:5" ht="15">
      <c r="A77" s="9" t="s">
        <v>142</v>
      </c>
      <c r="B77" s="11" t="s">
        <v>143</v>
      </c>
      <c r="C77" s="37"/>
      <c r="D77" s="54">
        <v>1119241.49</v>
      </c>
      <c r="E77" s="54">
        <v>1519668.37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22081112.599999998</v>
      </c>
      <c r="E78" s="54">
        <f>++E79+E86+E91</f>
        <v>20076311.88</v>
      </c>
    </row>
    <row r="79" spans="1:5" ht="15">
      <c r="A79" s="9" t="s">
        <v>57</v>
      </c>
      <c r="B79" s="11" t="s">
        <v>145</v>
      </c>
      <c r="C79" s="37"/>
      <c r="D79" s="54">
        <f>SUM(D80:D85)</f>
        <v>595448.45</v>
      </c>
      <c r="E79" s="54">
        <f>SUM(E80:E85)</f>
        <v>676797.22</v>
      </c>
    </row>
    <row r="80" spans="1:5" ht="15">
      <c r="A80" s="9">
        <v>980</v>
      </c>
      <c r="B80" s="11" t="s">
        <v>146</v>
      </c>
      <c r="C80" s="37"/>
      <c r="D80" s="54">
        <v>156438.76</v>
      </c>
      <c r="E80" s="54">
        <v>208359.59</v>
      </c>
    </row>
    <row r="81" spans="1:5" ht="15">
      <c r="A81" s="9">
        <v>982</v>
      </c>
      <c r="B81" s="11" t="s">
        <v>147</v>
      </c>
      <c r="C81" s="37"/>
      <c r="D81" s="54">
        <v>240683.68</v>
      </c>
      <c r="E81" s="54">
        <v>270111.62</v>
      </c>
    </row>
    <row r="82" spans="1:5" ht="15">
      <c r="A82" s="9">
        <v>983</v>
      </c>
      <c r="B82" s="11" t="s">
        <v>148</v>
      </c>
      <c r="C82" s="37"/>
      <c r="D82" s="54">
        <v>198326.01</v>
      </c>
      <c r="E82" s="54">
        <v>198326.01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21485664.15</v>
      </c>
      <c r="E86" s="54">
        <f>SUM(E87:E90)</f>
        <v>19399514.66</v>
      </c>
    </row>
    <row r="87" spans="1:5" ht="15">
      <c r="A87" s="9">
        <v>970</v>
      </c>
      <c r="B87" s="11" t="s">
        <v>154</v>
      </c>
      <c r="C87" s="37"/>
      <c r="D87" s="54">
        <v>18893182.91</v>
      </c>
      <c r="E87" s="54">
        <v>17212949.64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2592481.24</v>
      </c>
      <c r="E90" s="54">
        <v>2186565.02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446530.08999999997</v>
      </c>
      <c r="E94" s="54">
        <f>++E95+E96+E97+E98+E99+E100+E101</f>
        <v>521343.4199999999</v>
      </c>
    </row>
    <row r="95" spans="1:5" ht="15">
      <c r="A95" s="9">
        <v>22</v>
      </c>
      <c r="B95" s="11" t="s">
        <v>162</v>
      </c>
      <c r="C95" s="37"/>
      <c r="D95" s="54">
        <v>403721.48</v>
      </c>
      <c r="E95" s="54">
        <v>259440.15</v>
      </c>
    </row>
    <row r="96" spans="1:5" ht="15">
      <c r="A96" s="9">
        <v>23</v>
      </c>
      <c r="B96" s="11" t="s">
        <v>163</v>
      </c>
      <c r="C96" s="37"/>
      <c r="D96" s="54">
        <v>11474.91</v>
      </c>
      <c r="E96" s="54">
        <v>78649.71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16814.65</v>
      </c>
      <c r="E100" s="54">
        <v>18066.73</v>
      </c>
    </row>
    <row r="101" spans="1:5" ht="15">
      <c r="A101" s="9" t="s">
        <v>168</v>
      </c>
      <c r="B101" s="11" t="s">
        <v>169</v>
      </c>
      <c r="C101" s="58"/>
      <c r="D101" s="54">
        <v>14519.05</v>
      </c>
      <c r="E101" s="54">
        <v>165186.83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11</v>
      </c>
      <c r="D107" s="54">
        <v>24616.39</v>
      </c>
      <c r="E107" s="54">
        <v>41209.58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33350066.759999998</v>
      </c>
      <c r="E108" s="54">
        <f>++E107+E94+E78+E66+E63</f>
        <v>31301227.08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354</v>
      </c>
      <c r="B114" s="59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0">
      <selection activeCell="D110" sqref="D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355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3211219.0599999996</v>
      </c>
      <c r="E10" s="55">
        <f>++E11+E20</f>
        <v>4382599.36</v>
      </c>
    </row>
    <row r="11" spans="1:5" ht="15">
      <c r="A11" s="19"/>
      <c r="B11" s="20" t="s">
        <v>180</v>
      </c>
      <c r="C11" s="58">
        <v>12</v>
      </c>
      <c r="D11" s="55">
        <f>++D12+D17+D16+D19</f>
        <v>3196319.4899999998</v>
      </c>
      <c r="E11" s="55">
        <f>++E12+E17+E16+E19</f>
        <v>4351238.61</v>
      </c>
    </row>
    <row r="12" spans="1:5" ht="15">
      <c r="A12" s="19">
        <v>750</v>
      </c>
      <c r="B12" s="21" t="s">
        <v>181</v>
      </c>
      <c r="C12" s="38"/>
      <c r="D12" s="55">
        <v>3273128.5</v>
      </c>
      <c r="E12" s="55">
        <v>4642591.98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-119911.97</v>
      </c>
      <c r="E16" s="55">
        <v>-289997.64</v>
      </c>
    </row>
    <row r="17" spans="1:5" ht="15">
      <c r="A17" s="19">
        <v>756</v>
      </c>
      <c r="B17" s="21" t="s">
        <v>186</v>
      </c>
      <c r="C17" s="38"/>
      <c r="D17" s="55">
        <v>51920.83</v>
      </c>
      <c r="E17" s="55">
        <v>-1727.15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-8817.87</v>
      </c>
      <c r="E19" s="55">
        <v>371.42</v>
      </c>
    </row>
    <row r="20" spans="1:5" ht="15">
      <c r="A20" s="19"/>
      <c r="B20" s="20" t="s">
        <v>189</v>
      </c>
      <c r="C20" s="58">
        <v>13</v>
      </c>
      <c r="D20" s="55">
        <f>++D21+D24</f>
        <v>14899.57</v>
      </c>
      <c r="E20" s="55">
        <f>++E21+E24</f>
        <v>31360.75</v>
      </c>
    </row>
    <row r="21" spans="1:5" ht="15">
      <c r="A21" s="19">
        <v>760</v>
      </c>
      <c r="B21" s="21" t="s">
        <v>190</v>
      </c>
      <c r="C21" s="38"/>
      <c r="D21" s="55">
        <v>11515.75</v>
      </c>
      <c r="E21" s="55">
        <v>18312.46</v>
      </c>
    </row>
    <row r="22" spans="1:5" ht="17.25" customHeight="1">
      <c r="A22" s="19">
        <v>764</v>
      </c>
      <c r="B22" s="21" t="s">
        <v>191</v>
      </c>
      <c r="C22" s="38"/>
      <c r="D22" s="38"/>
      <c r="E22" s="55"/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3383.82</v>
      </c>
      <c r="E24" s="55">
        <v>13048.29</v>
      </c>
    </row>
    <row r="25" spans="1:5" ht="15.75" customHeight="1">
      <c r="A25" s="19"/>
      <c r="B25" s="20" t="s">
        <v>194</v>
      </c>
      <c r="C25" s="38"/>
      <c r="D25" s="55">
        <f>++D26+D37+D43</f>
        <v>2821017.2600000002</v>
      </c>
      <c r="E25" s="55">
        <f>++E26+E37+E43</f>
        <v>3918419.68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721508.2899999999</v>
      </c>
      <c r="E26" s="55">
        <f>SUM(E27:E36)</f>
        <v>941883.5399999999</v>
      </c>
    </row>
    <row r="27" spans="1:5" ht="15.75" customHeight="1">
      <c r="A27" s="19">
        <v>400</v>
      </c>
      <c r="B27" s="21" t="s">
        <v>196</v>
      </c>
      <c r="C27" s="38"/>
      <c r="D27" s="55">
        <v>775293.19</v>
      </c>
      <c r="E27" s="55">
        <v>947502.83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-31228.79</v>
      </c>
      <c r="E31" s="55">
        <v>-52419.2</v>
      </c>
    </row>
    <row r="32" spans="1:5" ht="19.5" customHeight="1">
      <c r="A32" s="19">
        <v>405</v>
      </c>
      <c r="B32" s="21" t="s">
        <v>201</v>
      </c>
      <c r="C32" s="38"/>
      <c r="D32" s="55">
        <v>-29427.94</v>
      </c>
      <c r="E32" s="55">
        <v>-19920.59</v>
      </c>
    </row>
    <row r="33" spans="1:5" ht="27.75" customHeight="1">
      <c r="A33" s="19">
        <v>406</v>
      </c>
      <c r="B33" s="21" t="s">
        <v>202</v>
      </c>
      <c r="C33" s="38"/>
      <c r="D33" s="55">
        <v>6871.83</v>
      </c>
      <c r="E33" s="55">
        <v>8043.57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68019.45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-9342.52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2060390.8900000001</v>
      </c>
      <c r="E37" s="55">
        <f>SUM(E38:E42)</f>
        <v>2925265.52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1984852.87</v>
      </c>
      <c r="E39" s="55">
        <v>2825325.32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75538.02</v>
      </c>
      <c r="E42" s="55">
        <v>99940.2</v>
      </c>
    </row>
    <row r="43" spans="1:5" ht="18" customHeight="1">
      <c r="A43" s="19"/>
      <c r="B43" s="20" t="s">
        <v>214</v>
      </c>
      <c r="C43" s="38"/>
      <c r="D43" s="55">
        <f>SUM(D44:D52)</f>
        <v>39118.08</v>
      </c>
      <c r="E43" s="55">
        <f>SUM(E44:E52)</f>
        <v>51270.619999999995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35271.26</v>
      </c>
      <c r="E47" s="55">
        <v>46889.17</v>
      </c>
    </row>
    <row r="48" spans="1:5" ht="17.25" customHeight="1">
      <c r="A48" s="19">
        <v>424</v>
      </c>
      <c r="B48" s="21" t="s">
        <v>219</v>
      </c>
      <c r="C48" s="38"/>
      <c r="D48" s="55">
        <v>3196.79</v>
      </c>
      <c r="E48" s="55">
        <v>3383.82</v>
      </c>
    </row>
    <row r="49" spans="1:5" ht="16.5" customHeight="1">
      <c r="A49" s="19">
        <v>429</v>
      </c>
      <c r="B49" s="21" t="s">
        <v>220</v>
      </c>
      <c r="C49" s="38"/>
      <c r="D49" s="55">
        <v>650.03</v>
      </c>
      <c r="E49" s="55">
        <v>997.63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390201.79999999935</v>
      </c>
      <c r="E53" s="55">
        <f>++E10-E25</f>
        <v>464179.68000000017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605913.55</v>
      </c>
      <c r="E54" s="55">
        <f>++E55+E57+E58+E62+E67+E74-E75</f>
        <v>787117.11</v>
      </c>
    </row>
    <row r="55" spans="1:5" ht="18.75" customHeight="1">
      <c r="A55" s="19"/>
      <c r="B55" s="20" t="s">
        <v>226</v>
      </c>
      <c r="C55" s="58"/>
      <c r="D55" s="55">
        <v>256215.77</v>
      </c>
      <c r="E55" s="55">
        <v>316657.35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33295.82</v>
      </c>
      <c r="E57" s="55">
        <v>39054.99</v>
      </c>
    </row>
    <row r="58" spans="1:5" ht="15">
      <c r="A58" s="18"/>
      <c r="B58" s="20" t="s">
        <v>229</v>
      </c>
      <c r="C58" s="38"/>
      <c r="D58" s="55">
        <f>++D59+D60+D61</f>
        <v>191758.2</v>
      </c>
      <c r="E58" s="55">
        <f>++E59+E60+E61</f>
        <v>270031.37</v>
      </c>
    </row>
    <row r="59" spans="1:5" ht="18" customHeight="1">
      <c r="A59" s="19"/>
      <c r="B59" s="21" t="s">
        <v>230</v>
      </c>
      <c r="C59" s="38"/>
      <c r="D59" s="55">
        <v>165169.7</v>
      </c>
      <c r="E59" s="55">
        <v>224246.32</v>
      </c>
    </row>
    <row r="60" spans="1:5" ht="15">
      <c r="A60" s="19"/>
      <c r="B60" s="21" t="s">
        <v>231</v>
      </c>
      <c r="C60" s="38"/>
      <c r="D60" s="55">
        <v>17867.18</v>
      </c>
      <c r="E60" s="55">
        <v>24782.87</v>
      </c>
    </row>
    <row r="61" spans="1:5" ht="15">
      <c r="A61" s="19"/>
      <c r="B61" s="21" t="s">
        <v>232</v>
      </c>
      <c r="C61" s="38"/>
      <c r="D61" s="55">
        <v>8721.32</v>
      </c>
      <c r="E61" s="55">
        <v>21002.18</v>
      </c>
    </row>
    <row r="62" spans="1:5" ht="15">
      <c r="A62" s="18"/>
      <c r="B62" s="20" t="s">
        <v>233</v>
      </c>
      <c r="C62" s="38"/>
      <c r="D62" s="55">
        <f>++D63+D64+D65+D66</f>
        <v>15709.59</v>
      </c>
      <c r="E62" s="55">
        <f>++E63+E64+E65+E66</f>
        <v>26367.54</v>
      </c>
    </row>
    <row r="63" spans="1:5" ht="30">
      <c r="A63" s="19"/>
      <c r="B63" s="21" t="s">
        <v>234</v>
      </c>
      <c r="C63" s="38"/>
      <c r="D63" s="55">
        <v>3269.66</v>
      </c>
      <c r="E63" s="55">
        <v>7297.98</v>
      </c>
    </row>
    <row r="64" spans="1:5" ht="14.25" customHeight="1">
      <c r="A64" s="19"/>
      <c r="B64" s="21" t="s">
        <v>235</v>
      </c>
      <c r="C64" s="38"/>
      <c r="D64" s="55">
        <v>3202.86</v>
      </c>
      <c r="E64" s="55">
        <v>6710.77</v>
      </c>
    </row>
    <row r="65" spans="1:5" ht="15.75" customHeight="1">
      <c r="A65" s="19"/>
      <c r="B65" s="21" t="s">
        <v>236</v>
      </c>
      <c r="C65" s="38"/>
      <c r="D65" s="55">
        <v>7965.93</v>
      </c>
      <c r="E65" s="55">
        <v>10542.73</v>
      </c>
    </row>
    <row r="66" spans="1:5" ht="15">
      <c r="A66" s="19"/>
      <c r="B66" s="21" t="s">
        <v>237</v>
      </c>
      <c r="C66" s="38"/>
      <c r="D66" s="55">
        <v>1271.14</v>
      </c>
      <c r="E66" s="55">
        <v>1816.06</v>
      </c>
    </row>
    <row r="67" spans="1:5" ht="15">
      <c r="A67" s="18"/>
      <c r="B67" s="20" t="s">
        <v>238</v>
      </c>
      <c r="C67" s="38"/>
      <c r="D67" s="55">
        <f>++D68+D69+D70+D71+D72+D73</f>
        <v>129080.5</v>
      </c>
      <c r="E67" s="55">
        <f>++E68+E69+E70+E71+E72+E73</f>
        <v>242029.59</v>
      </c>
    </row>
    <row r="68" spans="1:5" ht="44.25" customHeight="1">
      <c r="A68" s="19"/>
      <c r="B68" s="21" t="s">
        <v>239</v>
      </c>
      <c r="C68" s="38"/>
      <c r="D68" s="55">
        <v>13980.01</v>
      </c>
      <c r="E68" s="55">
        <v>40875.08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25301.51</v>
      </c>
      <c r="E70" s="55">
        <v>29014.41</v>
      </c>
    </row>
    <row r="71" spans="1:5" ht="15.75" customHeight="1">
      <c r="A71" s="19"/>
      <c r="B71" s="21" t="s">
        <v>242</v>
      </c>
      <c r="C71" s="38"/>
      <c r="D71" s="55">
        <v>555.26</v>
      </c>
      <c r="E71" s="55">
        <v>794.69</v>
      </c>
    </row>
    <row r="72" spans="1:5" ht="15.75" customHeight="1">
      <c r="A72" s="19"/>
      <c r="B72" s="21" t="s">
        <v>243</v>
      </c>
      <c r="C72" s="38"/>
      <c r="D72" s="55">
        <v>25195.32</v>
      </c>
      <c r="E72" s="55">
        <v>64019.35</v>
      </c>
    </row>
    <row r="73" spans="1:5" ht="15.75" customHeight="1">
      <c r="A73" s="19"/>
      <c r="B73" s="21" t="s">
        <v>244</v>
      </c>
      <c r="C73" s="38"/>
      <c r="D73" s="55">
        <v>64048.4</v>
      </c>
      <c r="E73" s="55">
        <v>107326.06</v>
      </c>
    </row>
    <row r="74" spans="1:5" ht="15.75" customHeight="1">
      <c r="A74" s="19"/>
      <c r="B74" s="20" t="s">
        <v>245</v>
      </c>
      <c r="C74" s="38"/>
      <c r="D74" s="55">
        <v>13046.43</v>
      </c>
      <c r="E74" s="55">
        <v>3885.62</v>
      </c>
    </row>
    <row r="75" spans="1:5" ht="15.75" customHeight="1">
      <c r="A75" s="19">
        <v>706</v>
      </c>
      <c r="B75" s="20" t="s">
        <v>246</v>
      </c>
      <c r="C75" s="38"/>
      <c r="D75" s="55">
        <v>33192.76</v>
      </c>
      <c r="E75" s="55">
        <v>110909.35</v>
      </c>
    </row>
    <row r="76" spans="1:5" ht="15.75" customHeight="1">
      <c r="A76" s="19"/>
      <c r="B76" s="20" t="s">
        <v>247</v>
      </c>
      <c r="C76" s="38"/>
      <c r="D76" s="55">
        <f>++D53-D54</f>
        <v>-215711.7500000007</v>
      </c>
      <c r="E76" s="55">
        <f>++E53-E54</f>
        <v>-322937.4299999998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1334953.24</v>
      </c>
      <c r="E77" s="55">
        <f>++E92+E109</f>
        <v>1990474.88</v>
      </c>
    </row>
    <row r="78" spans="1:5" ht="31.5" customHeight="1">
      <c r="A78" s="19"/>
      <c r="B78" s="20" t="s">
        <v>249</v>
      </c>
      <c r="C78" s="38"/>
      <c r="D78" s="55">
        <f>+SUM(D79:D84)</f>
        <v>805442.72</v>
      </c>
      <c r="E78" s="55">
        <f>+SUM(E79:E84)</f>
        <v>1491497.3900000001</v>
      </c>
    </row>
    <row r="79" spans="1:5" ht="15.75" customHeight="1">
      <c r="A79" s="19">
        <v>770</v>
      </c>
      <c r="B79" s="21" t="s">
        <v>250</v>
      </c>
      <c r="C79" s="38"/>
      <c r="D79" s="55">
        <v>733098.25</v>
      </c>
      <c r="E79" s="55">
        <v>1038011.16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55">
        <v>72344.47</v>
      </c>
      <c r="E81" s="55">
        <v>453486.23</v>
      </c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SUM(D86:D91)</f>
        <v>28557.5</v>
      </c>
      <c r="E85" s="55">
        <f>SUM(E86:E91)</f>
        <v>13330.37</v>
      </c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28557.5</v>
      </c>
      <c r="E87" s="55">
        <v>13330.37</v>
      </c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776885.22</v>
      </c>
      <c r="E92" s="55">
        <f>++E78-E85</f>
        <v>1478167.02</v>
      </c>
    </row>
    <row r="93" spans="1:5" ht="32.25" customHeight="1">
      <c r="A93" s="19"/>
      <c r="B93" s="20" t="s">
        <v>267</v>
      </c>
      <c r="C93" s="38"/>
      <c r="D93" s="55">
        <f>++D99+D100+D94+D95</f>
        <v>559454.97</v>
      </c>
      <c r="E93" s="55">
        <f>++E99+E100+E94+E95</f>
        <v>514652.86</v>
      </c>
    </row>
    <row r="94" spans="1:5" ht="17.25" customHeight="1">
      <c r="A94" s="19">
        <v>770</v>
      </c>
      <c r="B94" s="21" t="s">
        <v>268</v>
      </c>
      <c r="C94" s="38"/>
      <c r="D94" s="55">
        <v>409534.28</v>
      </c>
      <c r="E94" s="55">
        <v>501795.36</v>
      </c>
    </row>
    <row r="95" spans="1:5" ht="15.75" customHeight="1">
      <c r="A95" s="19">
        <v>772</v>
      </c>
      <c r="B95" s="21" t="s">
        <v>269</v>
      </c>
      <c r="C95" s="38"/>
      <c r="D95" s="55">
        <v>137448.55</v>
      </c>
      <c r="E95" s="55">
        <v>0</v>
      </c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3600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8872.14</v>
      </c>
      <c r="E100" s="55">
        <v>8057.5</v>
      </c>
    </row>
    <row r="101" spans="1:5" ht="37.5" customHeight="1">
      <c r="A101" s="19"/>
      <c r="B101" s="20" t="s">
        <v>278</v>
      </c>
      <c r="C101" s="38"/>
      <c r="D101" s="55">
        <f>++D105+D106</f>
        <v>1386.95</v>
      </c>
      <c r="E101" s="55">
        <f>++E105+E106</f>
        <v>2345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55">
        <v>0</v>
      </c>
      <c r="E105" s="55">
        <v>495.73</v>
      </c>
    </row>
    <row r="106" spans="1:5" ht="31.5" customHeight="1">
      <c r="A106" s="22" t="s">
        <v>284</v>
      </c>
      <c r="B106" s="21" t="s">
        <v>285</v>
      </c>
      <c r="C106" s="38"/>
      <c r="D106" s="55">
        <v>1386.95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558068.02</v>
      </c>
      <c r="E109" s="55">
        <f>+E93-E101</f>
        <v>512307.86</v>
      </c>
    </row>
    <row r="110" spans="1:5" ht="32.25" customHeight="1">
      <c r="A110" s="19"/>
      <c r="B110" s="20" t="s">
        <v>289</v>
      </c>
      <c r="C110" s="38"/>
      <c r="D110" s="55">
        <f>++D76+D77</f>
        <v>1119241.4899999993</v>
      </c>
      <c r="E110" s="55">
        <f>++E76+E77</f>
        <v>1667537.4500000002</v>
      </c>
    </row>
    <row r="111" spans="1:5" ht="15.75" customHeight="1">
      <c r="A111" s="19"/>
      <c r="B111" s="20" t="s">
        <v>290</v>
      </c>
      <c r="C111" s="38"/>
      <c r="D111" s="55">
        <v>0</v>
      </c>
      <c r="E111" s="55">
        <v>147869.08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147869.08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1119241.4899999993</v>
      </c>
      <c r="E114" s="55">
        <f>++E110-E112</f>
        <v>1519668.37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354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6">
      <selection activeCell="D33" sqref="D33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356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3449480.9400000004</v>
      </c>
      <c r="E11" s="56">
        <f>+SUM(E12:E15)</f>
        <v>4541679.899999999</v>
      </c>
    </row>
    <row r="12" spans="1:5" ht="17.25" customHeight="1">
      <c r="A12" s="31"/>
      <c r="B12" s="32" t="s">
        <v>8</v>
      </c>
      <c r="C12" s="46"/>
      <c r="D12" s="56">
        <f>1087659.78+1145934.51+1207569.82</f>
        <v>3441164.1100000003</v>
      </c>
      <c r="E12" s="56">
        <v>4531927.01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4356+3960+0.83</f>
        <v>8316.83</v>
      </c>
      <c r="E14" s="56">
        <v>9752.89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1637369.72</v>
      </c>
      <c r="E16" s="56">
        <f>+SUM(E17:E24)</f>
        <v>2050127</v>
      </c>
    </row>
    <row r="17" spans="1:5" ht="26.25">
      <c r="A17" s="19"/>
      <c r="B17" s="32" t="s">
        <v>13</v>
      </c>
      <c r="C17" s="46"/>
      <c r="D17" s="56">
        <f>266328.82+251330.49+192443.43</f>
        <v>710102.74</v>
      </c>
      <c r="E17" s="56">
        <v>896864.45</v>
      </c>
    </row>
    <row r="18" spans="1:5" ht="26.25">
      <c r="A18" s="19"/>
      <c r="B18" s="32" t="s">
        <v>14</v>
      </c>
      <c r="C18" s="46"/>
      <c r="D18" s="56">
        <f>67174.8+55490.42</f>
        <v>122665.22</v>
      </c>
      <c r="E18" s="56">
        <v>120406.48999999999</v>
      </c>
    </row>
    <row r="19" spans="1:5" ht="26.25">
      <c r="A19" s="19"/>
      <c r="B19" s="32" t="s">
        <v>15</v>
      </c>
      <c r="C19" s="46"/>
      <c r="D19" s="56">
        <f>54118.37+61159.17+57279.43</f>
        <v>172556.97</v>
      </c>
      <c r="E19" s="56">
        <v>244517.7</v>
      </c>
    </row>
    <row r="20" spans="1:5" ht="15">
      <c r="A20" s="19"/>
      <c r="B20" s="32" t="s">
        <v>16</v>
      </c>
      <c r="C20" s="46"/>
      <c r="D20" s="56">
        <f>147471.39+12844.95+10809.17</f>
        <v>171125.51000000004</v>
      </c>
      <c r="E20" s="56">
        <v>166203.86000000002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96849.27+78326.38+83409.35</f>
        <v>258585.00000000003</v>
      </c>
      <c r="E22" s="56">
        <v>308317.64</v>
      </c>
    </row>
    <row r="23" spans="1:5" ht="15">
      <c r="A23" s="19"/>
      <c r="B23" s="32" t="s">
        <v>19</v>
      </c>
      <c r="C23" s="46"/>
      <c r="D23" s="56">
        <f>89555.48-D40+60947.45+56570.76</f>
        <v>202334.28</v>
      </c>
      <c r="E23" s="56">
        <v>313816.86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1812111.2200000004</v>
      </c>
      <c r="E25" s="56">
        <f>++E11-E16</f>
        <v>2491552.8999999994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8467914.25</v>
      </c>
      <c r="E27" s="56">
        <f>+SUM(E28:E32)</f>
        <v>2818724.9</v>
      </c>
    </row>
    <row r="28" spans="1:5" ht="15">
      <c r="A28" s="31"/>
      <c r="B28" s="30" t="s">
        <v>25</v>
      </c>
      <c r="C28" s="46"/>
      <c r="D28" s="56">
        <f>+571612.07+1610690.39</f>
        <v>2182302.46</v>
      </c>
      <c r="E28" s="56">
        <v>1189033.9</v>
      </c>
    </row>
    <row r="29" spans="1:5" ht="15">
      <c r="A29" s="31"/>
      <c r="B29" s="30" t="s">
        <v>26</v>
      </c>
      <c r="C29" s="46"/>
      <c r="D29" s="56">
        <f>289947.16+1061186.25+270293.13</f>
        <v>1621426.54</v>
      </c>
      <c r="E29" s="56">
        <v>1580035.35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1200+1200+1200</f>
        <v>3600</v>
      </c>
      <c r="E31" s="56">
        <v>4800</v>
      </c>
    </row>
    <row r="32" spans="1:5" ht="15">
      <c r="A32" s="31"/>
      <c r="B32" s="32" t="s">
        <v>29</v>
      </c>
      <c r="C32" s="46"/>
      <c r="D32" s="56">
        <f>73.36+3126408.86+2183.88+19.51+9569.94+2870.96+16.89+1516227.32+3214.53</f>
        <v>4660585.25</v>
      </c>
      <c r="E32" s="56">
        <v>44855.65</v>
      </c>
    </row>
    <row r="33" spans="1:5" ht="15">
      <c r="A33" s="28">
        <v>2</v>
      </c>
      <c r="B33" s="29" t="s">
        <v>30</v>
      </c>
      <c r="C33" s="46"/>
      <c r="D33" s="56">
        <f>+SUM(D34:D41)</f>
        <v>9348776.42</v>
      </c>
      <c r="E33" s="56">
        <f>+SUM(E34:E41)</f>
        <v>6379062.750000001</v>
      </c>
    </row>
    <row r="34" spans="1:5" ht="26.25">
      <c r="A34" s="31"/>
      <c r="B34" s="32" t="s">
        <v>31</v>
      </c>
      <c r="C34" s="46"/>
      <c r="D34" s="56">
        <f>2967795.21+3447219.26+2184073.54</f>
        <v>8599088.01</v>
      </c>
      <c r="E34" s="56">
        <v>6361860.960000001</v>
      </c>
    </row>
    <row r="35" spans="1:5" ht="26.25">
      <c r="A35" s="31"/>
      <c r="B35" s="32" t="s">
        <v>32</v>
      </c>
      <c r="C35" s="46"/>
      <c r="D35" s="56">
        <v>697949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f>+3968.35+771.06</f>
        <v>4739.41</v>
      </c>
      <c r="E40" s="56">
        <v>17201.79</v>
      </c>
    </row>
    <row r="41" spans="1:5" ht="15">
      <c r="A41" s="31"/>
      <c r="B41" s="32" t="s">
        <v>38</v>
      </c>
      <c r="C41" s="46"/>
      <c r="D41" s="56">
        <v>47000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-880862.1699999999</v>
      </c>
      <c r="E42" s="56">
        <f>++E27-E33</f>
        <v>-3560337.850000001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f>++E53</f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f>441350+43650</f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f>+E44-E49</f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446249.0500000005</v>
      </c>
      <c r="E56" s="56">
        <f>++E25+E42+E54</f>
        <v>-1553784.9500000016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768158.3800000008</v>
      </c>
      <c r="E58" s="56">
        <f>++E59+E11-E16+E27-E33+E44-E49</f>
        <v>321909.32999999914</v>
      </c>
    </row>
    <row r="59" spans="1:5" ht="15">
      <c r="A59" s="30"/>
      <c r="B59" s="34" t="s">
        <v>56</v>
      </c>
      <c r="C59" s="46"/>
      <c r="D59" s="56">
        <f>++E58</f>
        <v>321909.32999999914</v>
      </c>
      <c r="E59" s="56">
        <v>1875694.28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3">
      <selection activeCell="J33" activeCellId="1" sqref="E33 J33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657546.25</v>
      </c>
      <c r="F8" s="38"/>
      <c r="G8" s="38"/>
      <c r="H8" s="38"/>
      <c r="I8" s="38"/>
      <c r="J8" s="55">
        <v>5720154.129999999</v>
      </c>
      <c r="K8" s="55">
        <f>++J8+I8+H8+G8+F8+E8+D8+C8+B8</f>
        <v>9377711.809999999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f aca="true" t="shared" si="0" ref="K9:K18">++J9+I9+H9+G9+F9+E9+D9+C9+B9</f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f t="shared" si="0"/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f t="shared" si="0"/>
        <v>0</v>
      </c>
    </row>
    <row r="12" spans="1:11" ht="30">
      <c r="A12" s="21" t="s">
        <v>314</v>
      </c>
      <c r="B12" s="38"/>
      <c r="C12" s="38"/>
      <c r="D12" s="38"/>
      <c r="E12" s="55">
        <v>249982.02</v>
      </c>
      <c r="F12" s="38"/>
      <c r="G12" s="38"/>
      <c r="H12" s="38"/>
      <c r="I12" s="38"/>
      <c r="J12" s="38"/>
      <c r="K12" s="55">
        <f>++J12+I12+H12+G12+F12+E12+D12+C12+B12</f>
        <v>249982.02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f t="shared" si="0"/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f t="shared" si="0"/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1519668.37</v>
      </c>
      <c r="K15" s="55">
        <f t="shared" si="0"/>
        <v>1519668.37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f t="shared" si="0"/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f>++J17+I17+H17+G17+F17+E17+D17+C17+B17</f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f t="shared" si="0"/>
        <v>0</v>
      </c>
    </row>
    <row r="19" spans="1:11" ht="21.75" customHeight="1">
      <c r="A19" s="20" t="s">
        <v>321</v>
      </c>
      <c r="B19" s="55">
        <f>++B18+B17+B16+B15+B14+B13+B12+B11+B10+B9+B8</f>
        <v>3000011.43</v>
      </c>
      <c r="C19" s="55">
        <f aca="true" t="shared" si="1" ref="C19:J19">++C18+C17+C16+C15+C14+C13+C12+C11+C10+C9+C8</f>
        <v>0</v>
      </c>
      <c r="D19" s="55">
        <f t="shared" si="1"/>
        <v>0</v>
      </c>
      <c r="E19" s="55">
        <f>E18+E17+E16+E15+E14+E13+E12+E11+E10+E9+E8</f>
        <v>907528.27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6754822.499999999</v>
      </c>
      <c r="K19" s="55">
        <f>++J19+I19+H19+G19+F19+E19+D19+C19+B19</f>
        <v>10662362.2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907528.27</v>
      </c>
      <c r="F22" s="38"/>
      <c r="G22" s="38"/>
      <c r="H22" s="38"/>
      <c r="I22" s="38"/>
      <c r="J22" s="55">
        <f>++J19</f>
        <v>6754822.499999999</v>
      </c>
      <c r="K22" s="55">
        <f>++J22+I22+H22+G22+F22+E22+D22+C22+B22</f>
        <v>10662362.2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2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2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2"/>
        <v>0</v>
      </c>
    </row>
    <row r="26" spans="1:11" ht="30">
      <c r="A26" s="21" t="s">
        <v>324</v>
      </c>
      <c r="B26" s="38"/>
      <c r="C26" s="38"/>
      <c r="D26" s="38"/>
      <c r="E26" s="55">
        <v>-498796.01</v>
      </c>
      <c r="F26" s="38"/>
      <c r="G26" s="38"/>
      <c r="H26" s="38"/>
      <c r="I26" s="38"/>
      <c r="J26" s="38"/>
      <c r="K26" s="55">
        <f>++J26+I26+H26+G26+F26+E26+D26+C26+B26</f>
        <v>-498796.01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2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38"/>
      <c r="K28" s="55">
        <f t="shared" si="2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1119241.49</v>
      </c>
      <c r="K29" s="55">
        <f>++J29+I29+H29+G29+F29+E29+D29+C29+B29</f>
        <v>1119241.49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>
        <v>0</v>
      </c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3" ref="C33:I33">+C22+C30+C32+C31+C29+C28+C27+C26+C25+C24+C23</f>
        <v>0</v>
      </c>
      <c r="D33" s="55">
        <f t="shared" si="3"/>
        <v>0</v>
      </c>
      <c r="E33" s="55">
        <f>+E22+E30+E32+E31+E29+E28+E27+E26+E25+E24+E23</f>
        <v>408732.26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  <c r="J33" s="55">
        <f>+J22+J30+J32+J31+J29+J28+J27+J26+J25+J24+J23</f>
        <v>7389063.989999999</v>
      </c>
      <c r="K33" s="55">
        <f>++J33+I33+H33+G33+F33+E33+D33+C33+B33</f>
        <v>10797807.68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354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2015-10-20T07:32:55Z</cp:lastPrinted>
  <dcterms:created xsi:type="dcterms:W3CDTF">2012-02-03T11:53:42Z</dcterms:created>
  <dcterms:modified xsi:type="dcterms:W3CDTF">2015-10-20T07:34:03Z</dcterms:modified>
  <cp:category/>
  <cp:version/>
  <cp:contentType/>
  <cp:contentStatus/>
</cp:coreProperties>
</file>