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BU 30.06.2016" sheetId="1" r:id="rId1"/>
    <sheet name="BS 30.06.2016" sheetId="2" r:id="rId2"/>
    <sheet name="BNT 30.06.2016" sheetId="3" r:id="rId3"/>
    <sheet name="IPK 30.06.2016" sheetId="4" r:id="rId4"/>
  </sheets>
  <definedNames>
    <definedName name="_xlnm.Print_Area" localSheetId="1">'BS 30.06.2016'!$A$1:$F$114</definedName>
    <definedName name="_xlnm.Print_Area" localSheetId="0">'BU 30.06.2016'!$A$1:$E$123</definedName>
    <definedName name="_xlnm.Print_Area" localSheetId="3">'IPK 30.06.2016'!$A$1:$K$39</definedName>
  </definedNames>
  <calcPr fullCalcOnLoad="1"/>
</workbook>
</file>

<file path=xl/sharedStrings.xml><?xml version="1.0" encoding="utf-8"?>
<sst xmlns="http://schemas.openxmlformats.org/spreadsheetml/2006/main" count="427" uniqueCount="375">
  <si>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</si>
  <si>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</si>
  <si>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</si>
  <si>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</si>
  <si>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</si>
  <si>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</si>
  <si>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</si>
  <si>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</si>
  <si>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</si>
  <si>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</si>
  <si>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</si>
  <si>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</si>
  <si>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</si>
  <si>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</si>
  <si>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</si>
  <si>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</si>
  <si>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</si>
  <si>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</si>
  <si>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</si>
  <si>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</si>
  <si>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</si>
  <si>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</si>
  <si>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</si>
  <si>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</si>
  <si>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</si>
  <si>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</si>
  <si>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</si>
  <si>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</si>
  <si>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</si>
  <si>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</si>
  <si>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</si>
  <si>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</si>
  <si>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</si>
  <si>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</si>
  <si>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</si>
  <si>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</si>
  <si>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</si>
  <si>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</si>
  <si>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</si>
  <si>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</si>
  <si>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</si>
  <si>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</si>
  <si>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</si>
  <si>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</si>
  <si>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</si>
  <si>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</si>
  <si>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</si>
  <si>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</si>
  <si>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</si>
  <si>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</si>
  <si>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</si>
  <si>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</si>
  <si>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</si>
  <si>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</si>
  <si>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</si>
  <si>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</si>
  <si>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</si>
  <si>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</si>
  <si>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</si>
  <si>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</si>
  <si>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</si>
  <si>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</si>
  <si>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</si>
  <si>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</si>
  <si>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</si>
  <si>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</si>
  <si>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</si>
  <si>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</si>
  <si>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</si>
  <si>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</si>
  <si>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</si>
  <si>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</si>
  <si>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</si>
  <si>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</si>
  <si>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</si>
  <si>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</si>
  <si>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</si>
  <si>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</si>
  <si>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</si>
  <si>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</si>
  <si>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</si>
  <si>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</si>
  <si>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</si>
  <si>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</si>
  <si>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</si>
  <si>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</si>
  <si>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</si>
  <si>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</si>
  <si>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</si>
  <si>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</si>
  <si>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</si>
  <si>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</si>
  <si>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</si>
  <si>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</si>
  <si>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</si>
  <si>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</si>
  <si>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</si>
  <si>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</si>
  <si>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</si>
  <si>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</si>
  <si>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</si>
  <si>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</si>
  <si>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</si>
  <si>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</si>
  <si>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</si>
  <si>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</si>
  <si>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</si>
  <si>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</si>
  <si>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</si>
  <si>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</si>
  <si>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</si>
  <si>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</si>
  <si>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</si>
  <si>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</si>
  <si>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</si>
  <si>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</si>
  <si>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</si>
  <si>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</si>
  <si>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</si>
  <si>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</si>
  <si>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</si>
  <si>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</si>
  <si>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</si>
  <si>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</si>
  <si>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</si>
  <si>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</si>
  <si>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</si>
  <si>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</si>
  <si>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</si>
  <si>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</si>
  <si>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</si>
  <si>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</si>
  <si>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</si>
  <si>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</si>
  <si>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</si>
  <si>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</si>
  <si>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</si>
  <si>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</si>
  <si>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</si>
  <si>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</si>
  <si>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</si>
  <si>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</si>
  <si>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</si>
  <si>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</si>
  <si>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</si>
  <si>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</si>
  <si>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</si>
  <si>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</si>
  <si>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</si>
  <si>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</si>
  <si>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</si>
  <si>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</si>
  <si>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</si>
  <si>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</si>
  <si>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</si>
  <si>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</si>
  <si>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</si>
  <si>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</si>
  <si>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</si>
  <si>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</si>
  <si>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</si>
  <si>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</si>
  <si>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</si>
  <si>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</si>
  <si>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</si>
  <si>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</si>
  <si>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</si>
  <si>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</si>
  <si>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</si>
  <si>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</si>
  <si>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</si>
  <si>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</si>
  <si>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</si>
  <si>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</si>
  <si>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</si>
  <si>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</si>
  <si>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</si>
  <si>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</si>
  <si>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</si>
  <si>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</si>
  <si>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</si>
  <si>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</si>
  <si>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</si>
  <si>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</si>
  <si>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</si>
  <si>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</si>
  <si>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</si>
  <si>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</si>
  <si>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</si>
  <si>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</si>
  <si>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</si>
  <si>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</si>
  <si>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</si>
  <si>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</si>
  <si>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</si>
  <si>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</si>
  <si>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</si>
  <si>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</si>
  <si>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</si>
  <si>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</si>
  <si>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</si>
  <si>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</si>
  <si>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</si>
  <si>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</si>
  <si>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</si>
  <si>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</si>
  <si>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</si>
  <si>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</si>
  <si>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</si>
  <si>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</si>
  <si>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</si>
  <si>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</si>
  <si>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</si>
  <si>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</si>
  <si>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</si>
  <si>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</si>
  <si>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</si>
  <si>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</si>
  <si>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</si>
  <si>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</si>
  <si>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</si>
  <si>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</si>
  <si>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</si>
  <si>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</si>
  <si>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</si>
  <si>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</si>
  <si>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</si>
  <si>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</si>
  <si>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</si>
  <si>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</si>
  <si>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</si>
  <si>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</si>
  <si>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</si>
  <si>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</si>
  <si>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</si>
  <si>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</si>
  <si>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</si>
  <si>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</si>
  <si>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</si>
  <si>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</si>
  <si>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</si>
  <si>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</si>
  <si>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</si>
  <si>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</si>
  <si>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</si>
  <si>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</si>
  <si>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</si>
  <si>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</si>
  <si>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</si>
  <si>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</si>
  <si>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</si>
  <si>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</si>
  <si>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</si>
  <si>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</si>
  <si>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</si>
  <si>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</si>
  <si>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</si>
  <si>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</si>
  <si>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</si>
  <si>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</si>
  <si>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</si>
  <si>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</si>
  <si>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</si>
  <si>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</si>
  <si>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</si>
  <si>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</si>
  <si>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</si>
  <si>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</si>
  <si>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</si>
  <si>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</si>
  <si>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</si>
  <si>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</si>
  <si>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</si>
  <si>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</si>
  <si>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</si>
  <si>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</si>
  <si>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</si>
  <si>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</si>
  <si>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</si>
  <si>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</si>
  <si>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</si>
  <si>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</si>
  <si>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</si>
  <si>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</si>
  <si>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</si>
  <si>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</si>
  <si>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</si>
  <si>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</si>
  <si>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</si>
  <si>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</si>
  <si>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</si>
  <si>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</si>
  <si>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</si>
  <si>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</si>
  <si>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</si>
  <si>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</si>
  <si>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</si>
  <si>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</si>
  <si>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</si>
  <si>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</si>
  <si>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</si>
  <si>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</si>
  <si>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</si>
  <si>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</si>
  <si>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</si>
  <si>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</si>
  <si>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</si>
  <si>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</si>
  <si>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</si>
  <si>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</si>
  <si>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</si>
  <si>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</si>
  <si>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</si>
  <si>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</si>
  <si>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</si>
  <si>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</si>
  <si>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</si>
  <si>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</si>
  <si>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</si>
  <si>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</si>
  <si>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</si>
  <si>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</si>
  <si>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</si>
  <si>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</si>
  <si>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</si>
  <si>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</si>
  <si>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</si>
  <si>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</si>
  <si>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</si>
  <si>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</si>
  <si>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</si>
  <si>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</si>
  <si>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</si>
  <si>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</si>
  <si>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</si>
  <si>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</si>
  <si>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</si>
  <si>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</si>
  <si>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</si>
  <si>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Naziv društva za osiguranje: </t>
    </r>
    <r>
      <rPr>
        <b/>
        <sz val="11"/>
        <color indexed="8"/>
        <rFont val="Calibri"/>
        <family val="2"/>
      </rPr>
      <t>SAVA MONTENEGRO AD</t>
    </r>
  </si>
  <si>
    <r>
      <t>Sjedište:</t>
    </r>
    <r>
      <rPr>
        <b/>
        <sz val="11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</si>
  <si>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1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</si>
  <si>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</si>
  <si>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</si>
  <si>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</si>
  <si>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</si>
  <si>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</si>
  <si>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</si>
  <si>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Naziv društva za osiguranje: SAVA MONTENEGRO AD</t>
  </si>
  <si>
    <t>Sjedište: PODGORICA</t>
  </si>
  <si>
    <t>Vrsta osiguranja: NEZIVOTNO OSIGURANJE</t>
  </si>
  <si>
    <t>Šifra djelatnosti:  6512</t>
  </si>
  <si>
    <t>U PODGORICI</t>
  </si>
  <si>
    <t>Izvršni direktor:  NEBOJSA SCEKIC</t>
  </si>
  <si>
    <t>Izvršni direktor: NEBOJSA  SCEKIC</t>
  </si>
  <si>
    <t>Sjedište:  PODGORICA</t>
  </si>
  <si>
    <t>Šifra djelatnosti: 6512</t>
  </si>
  <si>
    <t>720, 734</t>
  </si>
  <si>
    <r>
      <t>740</t>
    </r>
    <r>
      <rPr>
        <b/>
        <sz val="11"/>
        <rFont val="Calibri"/>
        <family val="2"/>
      </rPr>
      <t>,741,</t>
    </r>
    <r>
      <rPr>
        <sz val="11"/>
        <rFont val="Calibri"/>
        <family val="2"/>
      </rPr>
      <t>742,743,</t>
    </r>
    <r>
      <rPr>
        <b/>
        <sz val="11"/>
        <rFont val="Calibri"/>
        <family val="2"/>
      </rPr>
      <t>744</t>
    </r>
    <r>
      <rPr>
        <sz val="11"/>
        <rFont val="Calibri"/>
        <family val="2"/>
      </rPr>
      <t>,745,746,</t>
    </r>
  </si>
  <si>
    <r>
      <t xml:space="preserve">783, 784, </t>
    </r>
    <r>
      <rPr>
        <b/>
        <sz val="11"/>
        <rFont val="Calibri"/>
        <family val="2"/>
      </rPr>
      <t>785, 786</t>
    </r>
    <r>
      <rPr>
        <sz val="11"/>
        <rFont val="Calibri"/>
        <family val="2"/>
      </rPr>
      <t>,787,788,</t>
    </r>
    <r>
      <rPr>
        <b/>
        <sz val="11"/>
        <rFont val="Calibri"/>
        <family val="2"/>
      </rPr>
      <t>789,</t>
    </r>
  </si>
  <si>
    <t>09</t>
  </si>
  <si>
    <t>192</t>
  </si>
  <si>
    <t xml:space="preserve"> 19</t>
  </si>
  <si>
    <t>470,471,472,475</t>
  </si>
  <si>
    <t>430,432,434</t>
  </si>
  <si>
    <r>
      <t>020,030,040,050,060,</t>
    </r>
    <r>
      <rPr>
        <b/>
        <sz val="11"/>
        <color indexed="8"/>
        <rFont val="Calibri"/>
        <family val="2"/>
      </rPr>
      <t>070</t>
    </r>
  </si>
  <si>
    <t>od  01.01.2016  do  30.06.2016</t>
  </si>
  <si>
    <t>Stanje na dan 30 jun tekuće godine</t>
  </si>
  <si>
    <t>od   01.01.2016   do   30.06.2016</t>
  </si>
  <si>
    <t>od   01.01.2016 do 30.06.2016</t>
  </si>
  <si>
    <t>od   01.01.2016 do  30.06.2016___________</t>
  </si>
  <si>
    <t>Datum, 19.07.2016</t>
  </si>
  <si>
    <t>Datum, 19.07.2016.</t>
  </si>
  <si>
    <t>3</t>
  </si>
  <si>
    <t>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</si>
</sst>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Din.&quot;"/>
    <numFmt numFmtId="185" formatCode="0.0"/>
    <numFmt numFmtId="186" formatCode="[$-12C1A]dd\-mm\-yyyy"/>
    <numFmt numFmtId="187" formatCode="[$-12C1A]#,##0.00"/>
    <numFmt numFmtId="188" formatCode="[$-12C1A]d\.m\.yyyy"/>
    <numFmt numFmtId="189" formatCode="#,##0_ ;\-#,##0\ "/>
    <numFmt numFmtId="190" formatCode="_-* #,##0.000\ _€_-;\-* #,##0.000\ _€_-;_-* &quot;-&quot;??\ _€_-;_-@_-"/>
    <numFmt numFmtId="191" formatCode="_-* #,##0.0000\ _€_-;\-* #,##0.0000\ _€_-;_-* &quot;-&quot;??\ _€_-;_-@_-"/>
    <numFmt numFmtId="192" formatCode="_-* #,##0.0\ _€_-;\-* #,##0.0\ _€_-;_-* &quot;-&quot;??\ _€_-;_-@_-"/>
    <numFmt numFmtId="193" formatCode="_-* #,##0\ _€_-;\-* #,##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30"/>
      <name val="Cambria"/>
      <family val="1"/>
    </font>
    <font>
      <sz val="8"/>
      <color indexed="30"/>
      <name val="Cambria"/>
      <family val="1"/>
    </font>
    <font>
      <b/>
      <sz val="8"/>
      <color indexed="30"/>
      <name val="Cambria"/>
      <family val="1"/>
    </font>
    <font>
      <sz val="11"/>
      <color indexed="30"/>
      <name val="Cambria"/>
      <family val="1"/>
    </font>
    <font>
      <sz val="1"/>
      <color indexed="30"/>
      <name val="Cambria"/>
      <family val="1"/>
    </font>
    <font>
      <b/>
      <sz val="11"/>
      <color indexed="62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mbria"/>
      <family val="1"/>
    </font>
    <font>
      <sz val="8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1"/>
      <color rgb="FF0070C0"/>
      <name val="Cambria"/>
      <family val="1"/>
    </font>
    <font>
      <sz val="1"/>
      <color rgb="FF0070C0"/>
      <name val="Cambria"/>
      <family val="1"/>
    </font>
    <font>
      <b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25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1" fillId="0" borderId="10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3" fontId="3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 applyProtection="1">
      <alignment/>
      <protection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Fill="1" applyAlignment="1" applyProtection="1">
      <alignment wrapText="1"/>
      <protection locked="0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52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54" fillId="0" borderId="0" xfId="0" applyFont="1" applyFill="1" applyAlignment="1" applyProtection="1">
      <alignment wrapText="1"/>
      <protection locked="0"/>
    </xf>
    <xf numFmtId="0" fontId="55" fillId="0" borderId="0" xfId="0" applyFont="1" applyFill="1" applyAlignment="1" applyProtection="1">
      <alignment wrapText="1"/>
      <protection locked="0"/>
    </xf>
    <xf numFmtId="0" fontId="54" fillId="0" borderId="0" xfId="0" applyFont="1" applyFill="1" applyAlignment="1" applyProtection="1">
      <alignment horizontal="right" wrapText="1"/>
      <protection locked="0"/>
    </xf>
    <xf numFmtId="0" fontId="49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4" fontId="3" fillId="0" borderId="0" xfId="0" applyNumberFormat="1" applyFont="1" applyFill="1" applyBorder="1" applyAlignment="1">
      <alignment wrapText="1"/>
    </xf>
    <xf numFmtId="43" fontId="0" fillId="0" borderId="0" xfId="42" applyFont="1" applyFill="1" applyAlignment="1">
      <alignment wrapText="1"/>
    </xf>
    <xf numFmtId="189" fontId="0" fillId="0" borderId="0" xfId="0" applyNumberFormat="1" applyAlignment="1">
      <alignment/>
    </xf>
    <xf numFmtId="3" fontId="4" fillId="0" borderId="10" xfId="0" applyNumberFormat="1" applyFont="1" applyFill="1" applyBorder="1" applyAlignment="1" applyProtection="1">
      <alignment/>
      <protection locked="0"/>
    </xf>
    <xf numFmtId="43" fontId="0" fillId="0" borderId="0" xfId="0" applyNumberFormat="1" applyFill="1" applyAlignment="1">
      <alignment wrapText="1"/>
    </xf>
    <xf numFmtId="193" fontId="0" fillId="0" borderId="0" xfId="42" applyNumberFormat="1" applyFont="1" applyAlignment="1" applyProtection="1">
      <alignment/>
      <protection/>
    </xf>
    <xf numFmtId="193" fontId="0" fillId="0" borderId="11" xfId="42" applyNumberFormat="1" applyFont="1" applyBorder="1" applyAlignment="1">
      <alignment horizontal="center" vertical="center" wrapText="1"/>
    </xf>
    <xf numFmtId="193" fontId="0" fillId="0" borderId="11" xfId="42" applyNumberFormat="1" applyFont="1" applyBorder="1" applyAlignment="1">
      <alignment horizontal="center"/>
    </xf>
    <xf numFmtId="193" fontId="47" fillId="0" borderId="11" xfId="42" applyNumberFormat="1" applyFont="1" applyBorder="1" applyAlignment="1">
      <alignment/>
    </xf>
    <xf numFmtId="193" fontId="0" fillId="0" borderId="11" xfId="42" applyNumberFormat="1" applyFont="1" applyBorder="1" applyAlignment="1" applyProtection="1">
      <alignment/>
      <protection locked="0"/>
    </xf>
    <xf numFmtId="193" fontId="0" fillId="0" borderId="11" xfId="42" applyNumberFormat="1" applyFont="1" applyFill="1" applyBorder="1" applyAlignment="1" applyProtection="1">
      <alignment/>
      <protection locked="0"/>
    </xf>
    <xf numFmtId="193" fontId="47" fillId="0" borderId="11" xfId="42" applyNumberFormat="1" applyFont="1" applyFill="1" applyBorder="1" applyAlignment="1" applyProtection="1">
      <alignment/>
      <protection/>
    </xf>
    <xf numFmtId="193" fontId="47" fillId="0" borderId="11" xfId="42" applyNumberFormat="1" applyFont="1" applyBorder="1" applyAlignment="1" applyProtection="1">
      <alignment/>
      <protection/>
    </xf>
    <xf numFmtId="193" fontId="4" fillId="0" borderId="11" xfId="42" applyNumberFormat="1" applyFont="1" applyBorder="1" applyAlignment="1" applyProtection="1">
      <alignment/>
      <protection locked="0"/>
    </xf>
    <xf numFmtId="193" fontId="4" fillId="0" borderId="11" xfId="42" applyNumberFormat="1" applyFont="1" applyFill="1" applyBorder="1" applyAlignment="1" applyProtection="1">
      <alignment/>
      <protection locked="0"/>
    </xf>
    <xf numFmtId="193" fontId="47" fillId="0" borderId="11" xfId="42" applyNumberFormat="1" applyFont="1" applyFill="1" applyBorder="1" applyAlignment="1" applyProtection="1">
      <alignment/>
      <protection locked="0"/>
    </xf>
    <xf numFmtId="193" fontId="0" fillId="0" borderId="11" xfId="42" applyNumberFormat="1" applyFont="1" applyBorder="1" applyAlignment="1">
      <alignment vertical="center" wrapText="1"/>
    </xf>
    <xf numFmtId="193" fontId="48" fillId="0" borderId="0" xfId="42" applyNumberFormat="1" applyFont="1" applyAlignment="1">
      <alignment/>
    </xf>
    <xf numFmtId="193" fontId="0" fillId="0" borderId="0" xfId="42" applyNumberFormat="1" applyFont="1" applyAlignment="1">
      <alignment/>
    </xf>
    <xf numFmtId="193" fontId="3" fillId="0" borderId="0" xfId="42" applyNumberFormat="1" applyFont="1" applyBorder="1" applyAlignment="1" applyProtection="1">
      <alignment/>
      <protection/>
    </xf>
    <xf numFmtId="193" fontId="0" fillId="0" borderId="0" xfId="42" applyNumberFormat="1" applyFont="1" applyFill="1" applyAlignment="1">
      <alignment wrapText="1"/>
    </xf>
    <xf numFmtId="193" fontId="47" fillId="0" borderId="0" xfId="42" applyNumberFormat="1" applyFont="1" applyFill="1" applyAlignment="1">
      <alignment horizontal="center" wrapText="1"/>
    </xf>
    <xf numFmtId="193" fontId="47" fillId="0" borderId="0" xfId="42" applyNumberFormat="1" applyFont="1" applyFill="1" applyBorder="1" applyAlignment="1" applyProtection="1">
      <alignment horizontal="center" wrapText="1"/>
      <protection locked="0"/>
    </xf>
    <xf numFmtId="193" fontId="3" fillId="0" borderId="10" xfId="42" applyNumberFormat="1" applyFont="1" applyFill="1" applyBorder="1" applyAlignment="1">
      <alignment horizontal="center" wrapText="1"/>
    </xf>
    <xf numFmtId="193" fontId="3" fillId="0" borderId="10" xfId="42" applyNumberFormat="1" applyFont="1" applyFill="1" applyBorder="1" applyAlignment="1" applyProtection="1">
      <alignment wrapText="1"/>
      <protection/>
    </xf>
    <xf numFmtId="193" fontId="4" fillId="0" borderId="10" xfId="42" applyNumberFormat="1" applyFont="1" applyFill="1" applyBorder="1" applyAlignment="1" applyProtection="1">
      <alignment wrapText="1"/>
      <protection locked="0"/>
    </xf>
    <xf numFmtId="193" fontId="3" fillId="0" borderId="10" xfId="42" applyNumberFormat="1" applyFont="1" applyFill="1" applyBorder="1" applyAlignment="1" applyProtection="1">
      <alignment wrapText="1"/>
      <protection/>
    </xf>
    <xf numFmtId="193" fontId="53" fillId="0" borderId="0" xfId="42" applyNumberFormat="1" applyFont="1" applyFill="1" applyAlignment="1">
      <alignment wrapText="1"/>
    </xf>
    <xf numFmtId="193" fontId="0" fillId="0" borderId="0" xfId="0" applyNumberFormat="1" applyFill="1" applyAlignment="1" applyProtection="1">
      <alignment wrapText="1"/>
      <protection locked="0"/>
    </xf>
    <xf numFmtId="193" fontId="0" fillId="0" borderId="0" xfId="42" applyNumberFormat="1" applyFont="1" applyFill="1" applyBorder="1" applyAlignment="1">
      <alignment wrapText="1"/>
    </xf>
    <xf numFmtId="193" fontId="56" fillId="0" borderId="0" xfId="42" applyNumberFormat="1" applyFont="1" applyFill="1" applyBorder="1" applyAlignment="1">
      <alignment wrapText="1"/>
    </xf>
    <xf numFmtId="193" fontId="0" fillId="0" borderId="0" xfId="42" applyNumberFormat="1" applyFont="1" applyAlignment="1" applyProtection="1">
      <alignment/>
      <protection locked="0"/>
    </xf>
    <xf numFmtId="193" fontId="32" fillId="0" borderId="10" xfId="42" applyNumberFormat="1" applyFont="1" applyBorder="1" applyAlignment="1">
      <alignment horizontal="center" wrapText="1"/>
    </xf>
    <xf numFmtId="193" fontId="21" fillId="0" borderId="10" xfId="42" applyNumberFormat="1" applyFont="1" applyBorder="1" applyAlignment="1">
      <alignment horizontal="center"/>
    </xf>
    <xf numFmtId="193" fontId="21" fillId="0" borderId="10" xfId="42" applyNumberFormat="1" applyFont="1" applyBorder="1" applyAlignment="1" applyProtection="1">
      <alignment horizontal="center"/>
      <protection/>
    </xf>
    <xf numFmtId="193" fontId="25" fillId="0" borderId="10" xfId="42" applyNumberFormat="1" applyFont="1" applyBorder="1" applyAlignment="1" applyProtection="1">
      <alignment/>
      <protection/>
    </xf>
    <xf numFmtId="193" fontId="25" fillId="0" borderId="10" xfId="42" applyNumberFormat="1" applyFont="1" applyBorder="1" applyAlignment="1" applyProtection="1">
      <alignment/>
      <protection locked="0"/>
    </xf>
    <xf numFmtId="193" fontId="22" fillId="0" borderId="10" xfId="42" applyNumberFormat="1" applyFont="1" applyBorder="1" applyAlignment="1" applyProtection="1">
      <alignment/>
      <protection/>
    </xf>
    <xf numFmtId="193" fontId="22" fillId="0" borderId="10" xfId="42" applyNumberFormat="1" applyFont="1" applyFill="1" applyBorder="1" applyAlignment="1" applyProtection="1">
      <alignment/>
      <protection/>
    </xf>
    <xf numFmtId="193" fontId="22" fillId="0" borderId="10" xfId="42" applyNumberFormat="1" applyFont="1" applyBorder="1" applyAlignment="1" applyProtection="1">
      <alignment/>
      <protection/>
    </xf>
    <xf numFmtId="193" fontId="25" fillId="0" borderId="10" xfId="42" applyNumberFormat="1" applyFont="1" applyBorder="1" applyAlignment="1" applyProtection="1">
      <alignment/>
      <protection locked="0"/>
    </xf>
    <xf numFmtId="193" fontId="4" fillId="0" borderId="0" xfId="42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93" fontId="0" fillId="0" borderId="11" xfId="42" applyNumberFormat="1" applyFont="1" applyBorder="1" applyAlignment="1">
      <alignment horizontal="center" vertical="center"/>
    </xf>
    <xf numFmtId="14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193" fontId="22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F34" sqref="F34:F35"/>
    </sheetView>
  </sheetViews>
  <sheetFormatPr defaultColWidth="9.140625" defaultRowHeight="15"/>
  <cols>
    <col min="1" max="1" width="33.00390625" style="58" customWidth="1"/>
    <col min="2" max="2" width="61.7109375" style="58" customWidth="1"/>
    <col min="3" max="3" width="4.00390625" style="58" customWidth="1"/>
    <col min="4" max="5" width="16.28125" style="94" customWidth="1"/>
    <col min="6" max="6" width="21.8515625" style="58" customWidth="1"/>
    <col min="7" max="7" width="13.57421875" style="58" bestFit="1" customWidth="1"/>
    <col min="8" max="16384" width="9.140625" style="58" customWidth="1"/>
  </cols>
  <sheetData>
    <row r="1" spans="1:2" ht="13.5" customHeight="1">
      <c r="A1" s="61" t="s">
        <v>348</v>
      </c>
      <c r="B1" s="61"/>
    </row>
    <row r="2" spans="1:2" ht="13.5" customHeight="1">
      <c r="A2" s="61" t="s">
        <v>349</v>
      </c>
      <c r="B2" s="61"/>
    </row>
    <row r="3" spans="1:2" ht="13.5" customHeight="1">
      <c r="A3" s="61" t="s">
        <v>350</v>
      </c>
      <c r="B3" s="61"/>
    </row>
    <row r="4" spans="1:2" ht="13.5" customHeight="1">
      <c r="A4" s="61" t="s">
        <v>351</v>
      </c>
      <c r="B4" s="61"/>
    </row>
    <row r="5" spans="2:5" ht="15">
      <c r="B5" s="62" t="s">
        <v>295</v>
      </c>
      <c r="C5" s="62"/>
      <c r="D5" s="95"/>
      <c r="E5" s="95"/>
    </row>
    <row r="6" spans="2:5" ht="15">
      <c r="B6" s="63" t="s">
        <v>368</v>
      </c>
      <c r="C6" s="63"/>
      <c r="D6" s="96"/>
      <c r="E6" s="96"/>
    </row>
    <row r="7" spans="1:5" ht="27" customHeight="1">
      <c r="A7" s="64" t="s">
        <v>59</v>
      </c>
      <c r="B7" s="64"/>
      <c r="C7" s="64" t="s">
        <v>1</v>
      </c>
      <c r="D7" s="97" t="s">
        <v>2</v>
      </c>
      <c r="E7" s="97"/>
    </row>
    <row r="8" spans="1:5" ht="30">
      <c r="A8" s="64"/>
      <c r="B8" s="64"/>
      <c r="C8" s="64"/>
      <c r="D8" s="97" t="s">
        <v>3</v>
      </c>
      <c r="E8" s="97" t="s">
        <v>4</v>
      </c>
    </row>
    <row r="9" spans="1:5" ht="15.75" customHeight="1">
      <c r="A9" s="64">
        <v>1</v>
      </c>
      <c r="B9" s="64">
        <v>2</v>
      </c>
      <c r="C9" s="64">
        <v>3</v>
      </c>
      <c r="D9" s="97">
        <v>4</v>
      </c>
      <c r="E9" s="97">
        <v>5</v>
      </c>
    </row>
    <row r="10" spans="1:5" ht="15">
      <c r="A10" s="56"/>
      <c r="B10" s="59" t="s">
        <v>178</v>
      </c>
      <c r="C10" s="57"/>
      <c r="D10" s="98">
        <f>D11+D20</f>
        <v>5144974.409999999</v>
      </c>
      <c r="E10" s="98">
        <f>E11+E20</f>
        <v>5210089.950000001</v>
      </c>
    </row>
    <row r="11" spans="1:5" ht="15">
      <c r="A11" s="56"/>
      <c r="B11" s="59" t="s">
        <v>179</v>
      </c>
      <c r="C11" s="57"/>
      <c r="D11" s="98">
        <f>D12+D13+D14+D15+D16+D17+D18+D19</f>
        <v>4712056.659999999</v>
      </c>
      <c r="E11" s="98">
        <f>E12+E13+E14+E15+E16+E17+E18+E19</f>
        <v>4814102.620000001</v>
      </c>
    </row>
    <row r="12" spans="1:5" ht="15">
      <c r="A12" s="56">
        <v>750</v>
      </c>
      <c r="B12" s="35" t="s">
        <v>180</v>
      </c>
      <c r="C12" s="57"/>
      <c r="D12" s="99">
        <v>5613683.18</v>
      </c>
      <c r="E12" s="99">
        <v>5457889.61</v>
      </c>
    </row>
    <row r="13" spans="1:5" ht="15">
      <c r="A13" s="56">
        <v>752</v>
      </c>
      <c r="B13" s="35" t="s">
        <v>181</v>
      </c>
      <c r="C13" s="57"/>
      <c r="D13" s="99">
        <v>104519.6</v>
      </c>
      <c r="E13" s="99">
        <v>213012.52</v>
      </c>
    </row>
    <row r="14" spans="1:5" ht="15">
      <c r="A14" s="56">
        <v>753</v>
      </c>
      <c r="B14" s="35" t="s">
        <v>182</v>
      </c>
      <c r="C14" s="57"/>
      <c r="D14" s="99"/>
      <c r="E14" s="99"/>
    </row>
    <row r="15" spans="1:5" ht="15">
      <c r="A15" s="56">
        <v>754</v>
      </c>
      <c r="B15" s="35" t="s">
        <v>183</v>
      </c>
      <c r="C15" s="57"/>
      <c r="D15" s="99"/>
      <c r="E15" s="99">
        <v>-14961.82</v>
      </c>
    </row>
    <row r="16" spans="1:5" ht="30">
      <c r="A16" s="56">
        <v>755</v>
      </c>
      <c r="B16" s="35" t="s">
        <v>184</v>
      </c>
      <c r="C16" s="57"/>
      <c r="D16" s="99">
        <v>-638985.06</v>
      </c>
      <c r="E16" s="99">
        <v>-737876.48</v>
      </c>
    </row>
    <row r="17" spans="1:5" ht="15">
      <c r="A17" s="56">
        <v>756</v>
      </c>
      <c r="B17" s="35" t="s">
        <v>185</v>
      </c>
      <c r="C17" s="57"/>
      <c r="D17" s="99">
        <v>-431545.33</v>
      </c>
      <c r="E17" s="99">
        <v>-159982.31</v>
      </c>
    </row>
    <row r="18" spans="1:5" ht="15">
      <c r="A18" s="56">
        <v>757</v>
      </c>
      <c r="B18" s="35" t="s">
        <v>186</v>
      </c>
      <c r="C18" s="57"/>
      <c r="D18" s="99">
        <v>9020.78</v>
      </c>
      <c r="E18" s="99">
        <v>11637.65</v>
      </c>
    </row>
    <row r="19" spans="1:5" ht="15">
      <c r="A19" s="56">
        <v>758</v>
      </c>
      <c r="B19" s="35" t="s">
        <v>187</v>
      </c>
      <c r="C19" s="57"/>
      <c r="D19" s="99">
        <v>55363.49</v>
      </c>
      <c r="E19" s="99">
        <v>44383.45</v>
      </c>
    </row>
    <row r="20" spans="1:5" ht="15">
      <c r="A20" s="56"/>
      <c r="B20" s="59" t="s">
        <v>188</v>
      </c>
      <c r="C20" s="57"/>
      <c r="D20" s="98">
        <f>D21+D22+D23+D24</f>
        <v>432917.75</v>
      </c>
      <c r="E20" s="98">
        <f>E21+E22+E23+E24</f>
        <v>395987.32999999996</v>
      </c>
    </row>
    <row r="21" spans="1:5" ht="30" customHeight="1">
      <c r="A21" s="56">
        <v>760</v>
      </c>
      <c r="B21" s="35" t="s">
        <v>189</v>
      </c>
      <c r="C21" s="57"/>
      <c r="D21" s="99">
        <v>141905.48</v>
      </c>
      <c r="E21" s="99">
        <v>248366.27</v>
      </c>
    </row>
    <row r="22" spans="1:5" ht="17.25" customHeight="1">
      <c r="A22" s="56">
        <v>764</v>
      </c>
      <c r="B22" s="35" t="s">
        <v>190</v>
      </c>
      <c r="C22" s="57"/>
      <c r="D22" s="99">
        <v>149456.98</v>
      </c>
      <c r="E22" s="99"/>
    </row>
    <row r="23" spans="1:5" ht="15">
      <c r="A23" s="56">
        <v>768</v>
      </c>
      <c r="B23" s="35" t="s">
        <v>191</v>
      </c>
      <c r="C23" s="57"/>
      <c r="D23" s="99"/>
      <c r="E23" s="99"/>
    </row>
    <row r="24" spans="1:5" ht="17.25" customHeight="1">
      <c r="A24" s="56">
        <v>769</v>
      </c>
      <c r="B24" s="35" t="s">
        <v>192</v>
      </c>
      <c r="C24" s="57"/>
      <c r="D24" s="99">
        <f>133094.43+8460.86</f>
        <v>141555.28999999998</v>
      </c>
      <c r="E24" s="99">
        <v>147621.06</v>
      </c>
    </row>
    <row r="25" spans="1:5" ht="15.75" customHeight="1">
      <c r="A25" s="56"/>
      <c r="B25" s="59" t="s">
        <v>193</v>
      </c>
      <c r="C25" s="57"/>
      <c r="D25" s="98">
        <f>D26+D37+D43</f>
        <v>2495904.1599999997</v>
      </c>
      <c r="E25" s="98">
        <f>E26+E37+E43</f>
        <v>1820090.85</v>
      </c>
    </row>
    <row r="26" spans="1:5" ht="17.25" customHeight="1">
      <c r="A26" s="56"/>
      <c r="B26" s="59" t="s">
        <v>194</v>
      </c>
      <c r="C26" s="57"/>
      <c r="D26" s="98">
        <f>D27+D28+D29+D30+D31+D32+D33+D34+D35+D36</f>
        <v>2090751.5999999999</v>
      </c>
      <c r="E26" s="98">
        <f>E27+E28+E29+E30+E31+E32+E33+E34+E35+E36</f>
        <v>1375294.2000000002</v>
      </c>
    </row>
    <row r="27" spans="1:5" ht="15.75" customHeight="1">
      <c r="A27" s="56">
        <v>400</v>
      </c>
      <c r="B27" s="35" t="s">
        <v>195</v>
      </c>
      <c r="C27" s="57"/>
      <c r="D27" s="99">
        <v>1795255.15</v>
      </c>
      <c r="E27" s="99">
        <v>1781319.37</v>
      </c>
    </row>
    <row r="28" spans="1:5" ht="15.75" customHeight="1">
      <c r="A28" s="56"/>
      <c r="B28" s="35" t="s">
        <v>196</v>
      </c>
      <c r="C28" s="57"/>
      <c r="D28" s="99">
        <v>177087.24</v>
      </c>
      <c r="E28" s="99">
        <v>139183.65</v>
      </c>
    </row>
    <row r="29" spans="1:5" ht="30" customHeight="1">
      <c r="A29" s="56">
        <v>402</v>
      </c>
      <c r="B29" s="35" t="s">
        <v>197</v>
      </c>
      <c r="C29" s="57"/>
      <c r="D29" s="99">
        <v>-64037.93</v>
      </c>
      <c r="E29" s="99">
        <v>-132363.69</v>
      </c>
    </row>
    <row r="30" spans="1:5" ht="27.75" customHeight="1">
      <c r="A30" s="56">
        <v>403</v>
      </c>
      <c r="B30" s="35" t="s">
        <v>198</v>
      </c>
      <c r="C30" s="57"/>
      <c r="D30" s="99">
        <v>27784.6</v>
      </c>
      <c r="E30" s="99">
        <v>42425.98</v>
      </c>
    </row>
    <row r="31" spans="1:5" ht="28.5" customHeight="1">
      <c r="A31" s="56">
        <v>404</v>
      </c>
      <c r="B31" s="35" t="s">
        <v>199</v>
      </c>
      <c r="C31" s="57"/>
      <c r="D31" s="99">
        <v>-119597.19</v>
      </c>
      <c r="E31" s="99">
        <v>-55586.31</v>
      </c>
    </row>
    <row r="32" spans="1:5" ht="19.5" customHeight="1">
      <c r="A32" s="56">
        <v>405</v>
      </c>
      <c r="B32" s="35" t="s">
        <v>200</v>
      </c>
      <c r="C32" s="57"/>
      <c r="D32" s="99">
        <v>298273.05</v>
      </c>
      <c r="E32" s="99">
        <v>104419.97</v>
      </c>
    </row>
    <row r="33" spans="1:5" ht="27.75" customHeight="1">
      <c r="A33" s="56">
        <v>406</v>
      </c>
      <c r="B33" s="35" t="s">
        <v>201</v>
      </c>
      <c r="C33" s="57"/>
      <c r="D33" s="99">
        <f>-59523.58-870</f>
        <v>-60393.58</v>
      </c>
      <c r="E33" s="99">
        <v>-107421.64</v>
      </c>
    </row>
    <row r="34" spans="1:6" ht="37.5" customHeight="1">
      <c r="A34" s="56">
        <v>407</v>
      </c>
      <c r="B34" s="35" t="s">
        <v>202</v>
      </c>
      <c r="C34" s="57"/>
      <c r="D34" s="99">
        <v>-179022.43</v>
      </c>
      <c r="E34" s="99">
        <v>-316994.47</v>
      </c>
      <c r="F34" s="78"/>
    </row>
    <row r="35" spans="1:6" ht="37.5" customHeight="1">
      <c r="A35" s="56">
        <v>408</v>
      </c>
      <c r="B35" s="35" t="s">
        <v>203</v>
      </c>
      <c r="C35" s="57"/>
      <c r="D35" s="99"/>
      <c r="E35" s="99"/>
      <c r="F35" s="78"/>
    </row>
    <row r="36" spans="1:5" ht="27.75" customHeight="1">
      <c r="A36" s="56">
        <v>409</v>
      </c>
      <c r="B36" s="35" t="s">
        <v>204</v>
      </c>
      <c r="C36" s="57"/>
      <c r="D36" s="99">
        <v>215402.69</v>
      </c>
      <c r="E36" s="99">
        <v>-79688.66</v>
      </c>
    </row>
    <row r="37" spans="1:5" ht="15.75" customHeight="1">
      <c r="A37" s="56"/>
      <c r="B37" s="59" t="s">
        <v>205</v>
      </c>
      <c r="C37" s="57"/>
      <c r="D37" s="100">
        <f>D38+D39+D40+D41+D42</f>
        <v>0</v>
      </c>
      <c r="E37" s="100">
        <f>E38+E39+E40+E41+E42</f>
        <v>0</v>
      </c>
    </row>
    <row r="38" spans="1:5" ht="18.75" customHeight="1">
      <c r="A38" s="56" t="s">
        <v>206</v>
      </c>
      <c r="B38" s="35" t="s">
        <v>207</v>
      </c>
      <c r="C38" s="57"/>
      <c r="D38" s="99"/>
      <c r="E38" s="99"/>
    </row>
    <row r="39" spans="1:5" ht="17.25" customHeight="1">
      <c r="A39" s="56" t="s">
        <v>208</v>
      </c>
      <c r="B39" s="35" t="s">
        <v>209</v>
      </c>
      <c r="C39" s="57"/>
      <c r="D39" s="99"/>
      <c r="E39" s="99"/>
    </row>
    <row r="40" spans="1:5" ht="17.25" customHeight="1">
      <c r="A40" s="56">
        <v>415</v>
      </c>
      <c r="B40" s="35" t="s">
        <v>210</v>
      </c>
      <c r="C40" s="57"/>
      <c r="D40" s="99"/>
      <c r="E40" s="99"/>
    </row>
    <row r="41" spans="1:5" ht="15.75" customHeight="1">
      <c r="A41" s="56">
        <v>416.417</v>
      </c>
      <c r="B41" s="35" t="s">
        <v>211</v>
      </c>
      <c r="C41" s="57"/>
      <c r="D41" s="99"/>
      <c r="E41" s="99"/>
    </row>
    <row r="42" spans="1:5" ht="15.75" customHeight="1">
      <c r="A42" s="56">
        <v>418.419</v>
      </c>
      <c r="B42" s="35" t="s">
        <v>212</v>
      </c>
      <c r="C42" s="57"/>
      <c r="D42" s="99"/>
      <c r="E42" s="99"/>
    </row>
    <row r="43" spans="1:5" ht="18" customHeight="1">
      <c r="A43" s="56"/>
      <c r="B43" s="59" t="s">
        <v>213</v>
      </c>
      <c r="C43" s="57"/>
      <c r="D43" s="98">
        <f>D44+D45+D46+D47+D48+D49+D50+D51+D52</f>
        <v>405152.56</v>
      </c>
      <c r="E43" s="98">
        <f>E44+E45+E46+E47+E48+E49+E50+E51+E52</f>
        <v>444796.65</v>
      </c>
    </row>
    <row r="44" spans="1:5" ht="15.75" customHeight="1">
      <c r="A44" s="56">
        <v>420</v>
      </c>
      <c r="B44" s="35" t="s">
        <v>214</v>
      </c>
      <c r="C44" s="57"/>
      <c r="D44" s="99">
        <v>69318.19</v>
      </c>
      <c r="E44" s="99">
        <v>19168.92</v>
      </c>
    </row>
    <row r="45" spans="1:5" ht="15.75" customHeight="1">
      <c r="A45" s="56">
        <v>421</v>
      </c>
      <c r="B45" s="35" t="s">
        <v>215</v>
      </c>
      <c r="C45" s="57"/>
      <c r="D45" s="99"/>
      <c r="E45" s="99"/>
    </row>
    <row r="46" spans="1:5" ht="15.75" customHeight="1">
      <c r="A46" s="56">
        <v>422</v>
      </c>
      <c r="B46" s="35" t="s">
        <v>216</v>
      </c>
      <c r="C46" s="57"/>
      <c r="D46" s="99">
        <v>143653.56</v>
      </c>
      <c r="E46" s="99">
        <v>104527.92</v>
      </c>
    </row>
    <row r="47" spans="1:5" ht="18" customHeight="1">
      <c r="A47" s="56">
        <v>423</v>
      </c>
      <c r="B47" s="35" t="s">
        <v>217</v>
      </c>
      <c r="C47" s="57"/>
      <c r="D47" s="99">
        <v>53475.36</v>
      </c>
      <c r="E47" s="99">
        <v>54999.64</v>
      </c>
    </row>
    <row r="48" spans="1:5" ht="17.25" customHeight="1">
      <c r="A48" s="56">
        <v>424</v>
      </c>
      <c r="B48" s="35" t="s">
        <v>218</v>
      </c>
      <c r="C48" s="57"/>
      <c r="D48" s="99">
        <v>133873.53</v>
      </c>
      <c r="E48" s="99">
        <v>207051.67</v>
      </c>
    </row>
    <row r="49" spans="1:5" ht="16.5" customHeight="1">
      <c r="A49" s="56">
        <v>429</v>
      </c>
      <c r="B49" s="35" t="s">
        <v>219</v>
      </c>
      <c r="C49" s="57"/>
      <c r="D49" s="99">
        <v>253.73</v>
      </c>
      <c r="E49" s="99">
        <v>59048.5</v>
      </c>
    </row>
    <row r="50" spans="1:5" ht="29.25" customHeight="1">
      <c r="A50" s="56">
        <v>460</v>
      </c>
      <c r="B50" s="35" t="s">
        <v>220</v>
      </c>
      <c r="C50" s="57"/>
      <c r="D50" s="99">
        <v>4578.19</v>
      </c>
      <c r="E50" s="99"/>
    </row>
    <row r="51" spans="1:5" ht="18" customHeight="1">
      <c r="A51" s="56">
        <v>463</v>
      </c>
      <c r="B51" s="35" t="s">
        <v>221</v>
      </c>
      <c r="C51" s="57"/>
      <c r="D51" s="99"/>
      <c r="E51" s="99"/>
    </row>
    <row r="52" spans="1:5" ht="15" customHeight="1">
      <c r="A52" s="56">
        <v>462.469</v>
      </c>
      <c r="B52" s="35" t="s">
        <v>222</v>
      </c>
      <c r="C52" s="57"/>
      <c r="D52" s="99"/>
      <c r="E52" s="99"/>
    </row>
    <row r="53" spans="1:5" ht="15.75" customHeight="1">
      <c r="A53" s="56"/>
      <c r="B53" s="59" t="s">
        <v>223</v>
      </c>
      <c r="C53" s="57"/>
      <c r="D53" s="98">
        <f>D10-D25</f>
        <v>2649070.2499999995</v>
      </c>
      <c r="E53" s="98">
        <f>E10-E25</f>
        <v>3389999.100000001</v>
      </c>
    </row>
    <row r="54" spans="1:7" ht="19.5" customHeight="1">
      <c r="A54" s="56"/>
      <c r="B54" s="59" t="s">
        <v>224</v>
      </c>
      <c r="C54" s="57"/>
      <c r="D54" s="98">
        <f>D55+D56+D57+D58+D62+D67+D74+D75</f>
        <v>2338814.6399999997</v>
      </c>
      <c r="E54" s="98">
        <f>E55+E56+E57+E58+E62+E67+E74+E75</f>
        <v>2357473.3499999996</v>
      </c>
      <c r="G54" s="75"/>
    </row>
    <row r="55" spans="1:5" ht="18.75" customHeight="1">
      <c r="A55" s="56">
        <v>440</v>
      </c>
      <c r="B55" s="59" t="s">
        <v>225</v>
      </c>
      <c r="C55" s="57"/>
      <c r="D55" s="99">
        <v>1356654.44</v>
      </c>
      <c r="E55" s="99">
        <f>311978.74+1003568.96</f>
        <v>1315547.7</v>
      </c>
    </row>
    <row r="56" spans="1:5" ht="16.5" customHeight="1">
      <c r="A56" s="56">
        <v>441</v>
      </c>
      <c r="B56" s="59" t="s">
        <v>226</v>
      </c>
      <c r="C56" s="57"/>
      <c r="D56" s="99">
        <v>29757.6</v>
      </c>
      <c r="E56" s="99">
        <v>11143.89</v>
      </c>
    </row>
    <row r="57" spans="1:5" ht="18" customHeight="1">
      <c r="A57" s="56">
        <v>45</v>
      </c>
      <c r="B57" s="59" t="s">
        <v>227</v>
      </c>
      <c r="C57" s="57"/>
      <c r="D57" s="99">
        <v>66955.36</v>
      </c>
      <c r="E57" s="99">
        <v>67631.95</v>
      </c>
    </row>
    <row r="58" spans="1:5" ht="15">
      <c r="A58" s="64"/>
      <c r="B58" s="59" t="s">
        <v>228</v>
      </c>
      <c r="C58" s="57"/>
      <c r="D58" s="98">
        <f>D59+D60+D61</f>
        <v>443746.45</v>
      </c>
      <c r="E58" s="98">
        <f>E59+E60+E61</f>
        <v>454260.91</v>
      </c>
    </row>
    <row r="59" spans="1:5" ht="18" customHeight="1">
      <c r="A59" s="56" t="s">
        <v>363</v>
      </c>
      <c r="B59" s="35" t="s">
        <v>229</v>
      </c>
      <c r="C59" s="57"/>
      <c r="D59" s="99">
        <v>228410.84</v>
      </c>
      <c r="E59" s="99">
        <v>242319.03</v>
      </c>
    </row>
    <row r="60" spans="1:5" ht="15">
      <c r="A60" s="56">
        <v>473.474</v>
      </c>
      <c r="B60" s="35" t="s">
        <v>230</v>
      </c>
      <c r="C60" s="57"/>
      <c r="D60" s="99">
        <v>163587.59</v>
      </c>
      <c r="E60" s="99">
        <v>170955.19</v>
      </c>
    </row>
    <row r="61" spans="1:5" ht="15">
      <c r="A61" s="56">
        <v>476</v>
      </c>
      <c r="B61" s="35" t="s">
        <v>231</v>
      </c>
      <c r="C61" s="57"/>
      <c r="D61" s="99">
        <v>51748.020000000004</v>
      </c>
      <c r="E61" s="99">
        <v>40986.69</v>
      </c>
    </row>
    <row r="62" spans="1:5" ht="15">
      <c r="A62" s="64"/>
      <c r="B62" s="59" t="s">
        <v>232</v>
      </c>
      <c r="C62" s="57"/>
      <c r="D62" s="98">
        <f>D63+D64+D65+D66</f>
        <v>111932.95</v>
      </c>
      <c r="E62" s="98">
        <f>E63+E64+E65+E66</f>
        <v>122956.15999999999</v>
      </c>
    </row>
    <row r="63" spans="1:5" ht="30">
      <c r="A63" s="56" t="s">
        <v>364</v>
      </c>
      <c r="B63" s="35" t="s">
        <v>233</v>
      </c>
      <c r="C63" s="55"/>
      <c r="D63" s="99">
        <v>44850.020000000004</v>
      </c>
      <c r="E63" s="99">
        <v>41652.09</v>
      </c>
    </row>
    <row r="64" spans="1:5" ht="14.25" customHeight="1">
      <c r="A64" s="56">
        <v>431</v>
      </c>
      <c r="B64" s="35" t="s">
        <v>234</v>
      </c>
      <c r="C64" s="57"/>
      <c r="D64" s="99">
        <f>32939.8-17016.95</f>
        <v>15922.850000000002</v>
      </c>
      <c r="E64" s="99">
        <f>43025.04-23180.37</f>
        <v>19844.670000000002</v>
      </c>
    </row>
    <row r="65" spans="1:5" ht="15.75" customHeight="1">
      <c r="A65" s="56">
        <v>433</v>
      </c>
      <c r="B65" s="35" t="s">
        <v>235</v>
      </c>
      <c r="C65" s="57"/>
      <c r="D65" s="99">
        <v>34143.13</v>
      </c>
      <c r="E65" s="99">
        <v>38279.03</v>
      </c>
    </row>
    <row r="66" spans="1:5" ht="15">
      <c r="A66" s="56">
        <v>439</v>
      </c>
      <c r="B66" s="35" t="s">
        <v>236</v>
      </c>
      <c r="C66" s="57"/>
      <c r="D66" s="99">
        <v>17016.95</v>
      </c>
      <c r="E66" s="99">
        <v>23180.37</v>
      </c>
    </row>
    <row r="67" spans="1:5" ht="15">
      <c r="A67" s="64"/>
      <c r="B67" s="59" t="s">
        <v>237</v>
      </c>
      <c r="C67" s="57"/>
      <c r="D67" s="98">
        <f>D68+D69+D70+D71+D72+D73</f>
        <v>371626.3</v>
      </c>
      <c r="E67" s="98">
        <f>E68+E69+E70+E71+E72+E73</f>
        <v>453652.48999999993</v>
      </c>
    </row>
    <row r="68" spans="1:5" ht="44.25" customHeight="1">
      <c r="A68" s="56">
        <v>443.446</v>
      </c>
      <c r="B68" s="35" t="s">
        <v>238</v>
      </c>
      <c r="C68" s="57"/>
      <c r="D68" s="99">
        <v>67716.72</v>
      </c>
      <c r="E68" s="99">
        <v>76971.96</v>
      </c>
    </row>
    <row r="69" spans="1:5" ht="15.75" customHeight="1">
      <c r="A69" s="56">
        <v>442</v>
      </c>
      <c r="B69" s="35" t="s">
        <v>239</v>
      </c>
      <c r="C69" s="57"/>
      <c r="D69" s="99">
        <v>7836.48</v>
      </c>
      <c r="E69" s="99">
        <v>7265.57</v>
      </c>
    </row>
    <row r="70" spans="1:5" ht="15.75" customHeight="1">
      <c r="A70" s="56">
        <v>445</v>
      </c>
      <c r="B70" s="35" t="s">
        <v>240</v>
      </c>
      <c r="C70" s="57"/>
      <c r="D70" s="99">
        <v>11798.51</v>
      </c>
      <c r="E70" s="99">
        <v>15094.85</v>
      </c>
    </row>
    <row r="71" spans="1:5" ht="15.75" customHeight="1">
      <c r="A71" s="56">
        <v>447</v>
      </c>
      <c r="B71" s="35" t="s">
        <v>241</v>
      </c>
      <c r="C71" s="57"/>
      <c r="D71" s="99">
        <v>62809.12</v>
      </c>
      <c r="E71" s="99">
        <v>99968.73</v>
      </c>
    </row>
    <row r="72" spans="1:5" ht="15.75" customHeight="1">
      <c r="A72" s="56">
        <v>448</v>
      </c>
      <c r="B72" s="35" t="s">
        <v>242</v>
      </c>
      <c r="C72" s="57"/>
      <c r="D72" s="99">
        <v>125759.55</v>
      </c>
      <c r="E72" s="99">
        <v>161651.71</v>
      </c>
    </row>
    <row r="73" spans="1:5" ht="15.75" customHeight="1">
      <c r="A73" s="56">
        <v>444.449</v>
      </c>
      <c r="B73" s="35" t="s">
        <v>243</v>
      </c>
      <c r="C73" s="57"/>
      <c r="D73" s="99">
        <v>95705.92</v>
      </c>
      <c r="E73" s="99">
        <v>92699.67</v>
      </c>
    </row>
    <row r="74" spans="1:5" ht="15.75" customHeight="1">
      <c r="A74" s="56">
        <v>48</v>
      </c>
      <c r="B74" s="59" t="s">
        <v>244</v>
      </c>
      <c r="C74" s="57"/>
      <c r="D74" s="99">
        <v>51488.28</v>
      </c>
      <c r="E74" s="99">
        <v>42858.45</v>
      </c>
    </row>
    <row r="75" spans="1:5" ht="15.75" customHeight="1">
      <c r="A75" s="56">
        <v>706</v>
      </c>
      <c r="B75" s="59" t="s">
        <v>245</v>
      </c>
      <c r="C75" s="57"/>
      <c r="D75" s="99">
        <v>-93346.74</v>
      </c>
      <c r="E75" s="99">
        <v>-110578.2</v>
      </c>
    </row>
    <row r="76" spans="1:5" ht="15.75" customHeight="1">
      <c r="A76" s="56"/>
      <c r="B76" s="59" t="s">
        <v>246</v>
      </c>
      <c r="C76" s="57"/>
      <c r="D76" s="98">
        <f>D53-D54</f>
        <v>310255.60999999987</v>
      </c>
      <c r="E76" s="98">
        <f>E53-E54</f>
        <v>1032525.7500000014</v>
      </c>
    </row>
    <row r="77" spans="1:5" ht="15.75" customHeight="1">
      <c r="A77" s="56"/>
      <c r="B77" s="59" t="s">
        <v>247</v>
      </c>
      <c r="C77" s="57"/>
      <c r="D77" s="98">
        <f>D92+D109</f>
        <v>395252.29</v>
      </c>
      <c r="E77" s="98">
        <f>E92+E109</f>
        <v>383549.35000000003</v>
      </c>
    </row>
    <row r="78" spans="1:5" ht="31.5" customHeight="1">
      <c r="A78" s="56"/>
      <c r="B78" s="59" t="s">
        <v>248</v>
      </c>
      <c r="C78" s="57"/>
      <c r="D78" s="98">
        <f>D79+D80+D81+D82+D83+D84</f>
        <v>398382.64999999997</v>
      </c>
      <c r="E78" s="98">
        <f>E79+E80+E81+E82+E83+E84</f>
        <v>329305.77</v>
      </c>
    </row>
    <row r="79" spans="1:5" ht="15.75" customHeight="1">
      <c r="A79" s="56">
        <v>770</v>
      </c>
      <c r="B79" s="35" t="s">
        <v>249</v>
      </c>
      <c r="C79" s="57"/>
      <c r="D79" s="99">
        <v>329842.11</v>
      </c>
      <c r="E79" s="99">
        <v>321789.57</v>
      </c>
    </row>
    <row r="80" spans="1:5" ht="29.25" customHeight="1">
      <c r="A80" s="56">
        <v>771</v>
      </c>
      <c r="B80" s="35" t="s">
        <v>250</v>
      </c>
      <c r="C80" s="57"/>
      <c r="D80" s="99"/>
      <c r="E80" s="99"/>
    </row>
    <row r="81" spans="1:5" ht="16.5" customHeight="1">
      <c r="A81" s="56">
        <v>772</v>
      </c>
      <c r="B81" s="35" t="s">
        <v>251</v>
      </c>
      <c r="C81" s="57"/>
      <c r="D81" s="99"/>
      <c r="E81" s="99"/>
    </row>
    <row r="82" spans="1:5" ht="15" customHeight="1">
      <c r="A82" s="56">
        <v>774</v>
      </c>
      <c r="B82" s="35" t="s">
        <v>252</v>
      </c>
      <c r="C82" s="57"/>
      <c r="D82" s="99"/>
      <c r="E82" s="99"/>
    </row>
    <row r="83" spans="1:5" ht="15.75" customHeight="1">
      <c r="A83" s="56">
        <v>775</v>
      </c>
      <c r="B83" s="35" t="s">
        <v>253</v>
      </c>
      <c r="C83" s="57"/>
      <c r="D83" s="99"/>
      <c r="E83" s="99"/>
    </row>
    <row r="84" spans="1:5" ht="46.5" customHeight="1">
      <c r="A84" s="56" t="s">
        <v>254</v>
      </c>
      <c r="B84" s="35" t="s">
        <v>255</v>
      </c>
      <c r="C84" s="57"/>
      <c r="D84" s="99">
        <f>57886.1+10654.44</f>
        <v>68540.54</v>
      </c>
      <c r="E84" s="99">
        <v>7516.2</v>
      </c>
    </row>
    <row r="85" spans="1:5" ht="27.75" customHeight="1">
      <c r="A85" s="56"/>
      <c r="B85" s="59" t="s">
        <v>256</v>
      </c>
      <c r="C85" s="57"/>
      <c r="D85" s="98">
        <f>D86+D87+D88+D89+D90+D91</f>
        <v>8054.41</v>
      </c>
      <c r="E85" s="98">
        <f>E86+E87+E88+E89+E90+E91</f>
        <v>25242.17</v>
      </c>
    </row>
    <row r="86" spans="1:5" ht="17.25" customHeight="1">
      <c r="A86" s="56">
        <v>730</v>
      </c>
      <c r="B86" s="35" t="s">
        <v>257</v>
      </c>
      <c r="C86" s="57"/>
      <c r="D86" s="99">
        <f>180.59+0.55</f>
        <v>181.14000000000001</v>
      </c>
      <c r="E86" s="99">
        <v>18385.19</v>
      </c>
    </row>
    <row r="87" spans="1:5" ht="18" customHeight="1">
      <c r="A87" s="56">
        <v>732</v>
      </c>
      <c r="B87" s="35" t="s">
        <v>258</v>
      </c>
      <c r="C87" s="57"/>
      <c r="D87" s="99"/>
      <c r="E87" s="99"/>
    </row>
    <row r="88" spans="1:5" ht="18.75" customHeight="1">
      <c r="A88" s="56">
        <v>734</v>
      </c>
      <c r="B88" s="35" t="s">
        <v>259</v>
      </c>
      <c r="C88" s="57"/>
      <c r="D88" s="99"/>
      <c r="E88" s="99"/>
    </row>
    <row r="89" spans="1:5" ht="15.75" customHeight="1">
      <c r="A89" s="56">
        <v>735</v>
      </c>
      <c r="B89" s="35" t="s">
        <v>260</v>
      </c>
      <c r="C89" s="57"/>
      <c r="D89" s="99"/>
      <c r="E89" s="99"/>
    </row>
    <row r="90" spans="1:5" ht="45.75" customHeight="1">
      <c r="A90" s="56" t="s">
        <v>261</v>
      </c>
      <c r="B90" s="35" t="s">
        <v>262</v>
      </c>
      <c r="C90" s="57"/>
      <c r="D90" s="99"/>
      <c r="E90" s="99"/>
    </row>
    <row r="91" spans="1:5" ht="63.75" customHeight="1">
      <c r="A91" s="56" t="s">
        <v>358</v>
      </c>
      <c r="B91" s="35" t="s">
        <v>263</v>
      </c>
      <c r="C91" s="57"/>
      <c r="D91" s="99">
        <f>7032.87+840.4</f>
        <v>7873.2699999999995</v>
      </c>
      <c r="E91" s="99">
        <f>6065.19+725.8+65.99</f>
        <v>6856.98</v>
      </c>
    </row>
    <row r="92" spans="1:5" ht="33.75" customHeight="1">
      <c r="A92" s="56"/>
      <c r="B92" s="59" t="s">
        <v>264</v>
      </c>
      <c r="C92" s="57"/>
      <c r="D92" s="98">
        <f>D78-D85</f>
        <v>390328.24</v>
      </c>
      <c r="E92" s="98">
        <f>E78-E85</f>
        <v>304063.60000000003</v>
      </c>
    </row>
    <row r="93" spans="1:5" ht="32.25" customHeight="1">
      <c r="A93" s="56"/>
      <c r="B93" s="59" t="s">
        <v>265</v>
      </c>
      <c r="C93" s="57"/>
      <c r="D93" s="98">
        <f>D94+D95+D96+D97+D98+D99+D100</f>
        <v>4924.05</v>
      </c>
      <c r="E93" s="98">
        <f>E94+E95+E96+E97+E98+E99+E100</f>
        <v>79485.75</v>
      </c>
    </row>
    <row r="94" spans="1:5" ht="17.25" customHeight="1">
      <c r="A94" s="56">
        <v>770</v>
      </c>
      <c r="B94" s="35" t="s">
        <v>266</v>
      </c>
      <c r="C94" s="57"/>
      <c r="D94" s="99"/>
      <c r="E94" s="99"/>
    </row>
    <row r="95" spans="1:5" ht="15.75" customHeight="1">
      <c r="A95" s="56">
        <v>772</v>
      </c>
      <c r="B95" s="35" t="s">
        <v>267</v>
      </c>
      <c r="C95" s="57"/>
      <c r="D95" s="99"/>
      <c r="E95" s="99"/>
    </row>
    <row r="96" spans="1:5" ht="15.75" customHeight="1">
      <c r="A96" s="65">
        <v>771774</v>
      </c>
      <c r="B96" s="35" t="s">
        <v>268</v>
      </c>
      <c r="C96" s="57"/>
      <c r="D96" s="99"/>
      <c r="E96" s="99"/>
    </row>
    <row r="97" spans="1:5" ht="14.25" customHeight="1">
      <c r="A97" s="56">
        <v>773</v>
      </c>
      <c r="B97" s="35" t="s">
        <v>269</v>
      </c>
      <c r="C97" s="57"/>
      <c r="D97" s="99"/>
      <c r="E97" s="99"/>
    </row>
    <row r="98" spans="1:5" ht="40.5" customHeight="1">
      <c r="A98" s="56" t="s">
        <v>270</v>
      </c>
      <c r="B98" s="35" t="s">
        <v>271</v>
      </c>
      <c r="C98" s="57"/>
      <c r="D98" s="99"/>
      <c r="E98" s="99"/>
    </row>
    <row r="99" spans="1:5" ht="15" customHeight="1">
      <c r="A99" s="56" t="s">
        <v>272</v>
      </c>
      <c r="B99" s="35" t="s">
        <v>273</v>
      </c>
      <c r="C99" s="57"/>
      <c r="D99" s="99"/>
      <c r="E99" s="99"/>
    </row>
    <row r="100" spans="1:5" ht="46.5" customHeight="1">
      <c r="A100" s="56" t="s">
        <v>359</v>
      </c>
      <c r="B100" s="35" t="s">
        <v>274</v>
      </c>
      <c r="C100" s="57"/>
      <c r="D100" s="99">
        <f>126.05+4798</f>
        <v>4924.05</v>
      </c>
      <c r="E100" s="99">
        <f>4862.26+160+74463.49</f>
        <v>79485.75</v>
      </c>
    </row>
    <row r="101" spans="1:5" ht="37.5" customHeight="1">
      <c r="A101" s="56"/>
      <c r="B101" s="59" t="s">
        <v>275</v>
      </c>
      <c r="C101" s="57"/>
      <c r="D101" s="98">
        <f>D102+D103+D104+D105+D106+D107+D108</f>
        <v>0</v>
      </c>
      <c r="E101" s="98">
        <f>E102+E103+E104+E105+E106+E107+E108</f>
        <v>0</v>
      </c>
    </row>
    <row r="102" spans="1:5" ht="18" customHeight="1">
      <c r="A102" s="56">
        <v>730</v>
      </c>
      <c r="B102" s="35" t="s">
        <v>276</v>
      </c>
      <c r="C102" s="57"/>
      <c r="D102" s="99"/>
      <c r="E102" s="99"/>
    </row>
    <row r="103" spans="1:5" ht="17.25" customHeight="1">
      <c r="A103" s="56">
        <v>732</v>
      </c>
      <c r="B103" s="35" t="s">
        <v>277</v>
      </c>
      <c r="C103" s="57"/>
      <c r="D103" s="99"/>
      <c r="E103" s="99"/>
    </row>
    <row r="104" spans="1:5" ht="15.75" customHeight="1">
      <c r="A104" s="56" t="s">
        <v>357</v>
      </c>
      <c r="B104" s="35" t="s">
        <v>278</v>
      </c>
      <c r="C104" s="57"/>
      <c r="D104" s="99"/>
      <c r="E104" s="99"/>
    </row>
    <row r="105" spans="1:5" ht="48" customHeight="1">
      <c r="A105" s="56" t="s">
        <v>279</v>
      </c>
      <c r="B105" s="35" t="s">
        <v>280</v>
      </c>
      <c r="C105" s="57"/>
      <c r="D105" s="99"/>
      <c r="E105" s="99"/>
    </row>
    <row r="106" spans="1:5" ht="31.5" customHeight="1">
      <c r="A106" s="56" t="s">
        <v>281</v>
      </c>
      <c r="B106" s="35" t="s">
        <v>282</v>
      </c>
      <c r="C106" s="57"/>
      <c r="D106" s="99"/>
      <c r="E106" s="99"/>
    </row>
    <row r="107" spans="1:5" ht="25.5" customHeight="1">
      <c r="A107" s="65">
        <v>745746747</v>
      </c>
      <c r="B107" s="35" t="s">
        <v>283</v>
      </c>
      <c r="C107" s="57"/>
      <c r="D107" s="99"/>
      <c r="E107" s="99"/>
    </row>
    <row r="108" spans="1:5" ht="15.75" customHeight="1">
      <c r="A108" s="65">
        <v>748749</v>
      </c>
      <c r="B108" s="35" t="s">
        <v>284</v>
      </c>
      <c r="C108" s="57"/>
      <c r="D108" s="99"/>
      <c r="E108" s="99"/>
    </row>
    <row r="109" spans="1:5" ht="36" customHeight="1">
      <c r="A109" s="56"/>
      <c r="B109" s="59" t="s">
        <v>285</v>
      </c>
      <c r="C109" s="57"/>
      <c r="D109" s="98">
        <f>D93-D101</f>
        <v>4924.05</v>
      </c>
      <c r="E109" s="98">
        <f>E93-E101</f>
        <v>79485.75</v>
      </c>
    </row>
    <row r="110" spans="1:5" ht="32.25" customHeight="1">
      <c r="A110" s="56"/>
      <c r="B110" s="59" t="s">
        <v>286</v>
      </c>
      <c r="C110" s="57"/>
      <c r="D110" s="98">
        <f>D76+D77</f>
        <v>705507.8999999999</v>
      </c>
      <c r="E110" s="98">
        <f>E76+E77</f>
        <v>1416075.1000000015</v>
      </c>
    </row>
    <row r="111" spans="1:5" ht="15.75" customHeight="1">
      <c r="A111" s="56"/>
      <c r="B111" s="59" t="s">
        <v>287</v>
      </c>
      <c r="C111" s="57"/>
      <c r="D111" s="98">
        <f>D112+D113</f>
        <v>0</v>
      </c>
      <c r="E111" s="98">
        <f>E112+E113</f>
        <v>0</v>
      </c>
    </row>
    <row r="112" spans="1:5" ht="15.75" customHeight="1">
      <c r="A112" s="56">
        <v>820</v>
      </c>
      <c r="B112" s="35" t="s">
        <v>288</v>
      </c>
      <c r="C112" s="57"/>
      <c r="D112" s="99"/>
      <c r="E112" s="99"/>
    </row>
    <row r="113" spans="1:5" ht="15.75" customHeight="1">
      <c r="A113" s="56">
        <v>823</v>
      </c>
      <c r="B113" s="35" t="s">
        <v>289</v>
      </c>
      <c r="C113" s="57"/>
      <c r="D113" s="99"/>
      <c r="E113" s="99"/>
    </row>
    <row r="114" spans="1:5" ht="21.75" customHeight="1">
      <c r="A114" s="56"/>
      <c r="B114" s="59" t="s">
        <v>290</v>
      </c>
      <c r="C114" s="55"/>
      <c r="D114" s="98">
        <f>D110-D111</f>
        <v>705507.8999999999</v>
      </c>
      <c r="E114" s="98">
        <f>E110-E111</f>
        <v>1416075.1000000015</v>
      </c>
    </row>
    <row r="115" spans="1:5" ht="19.5" customHeight="1">
      <c r="A115" s="56"/>
      <c r="B115" s="59" t="s">
        <v>291</v>
      </c>
      <c r="C115" s="57"/>
      <c r="D115" s="99"/>
      <c r="E115" s="99"/>
    </row>
    <row r="116" spans="1:5" ht="48" customHeight="1">
      <c r="A116" s="56" t="s">
        <v>292</v>
      </c>
      <c r="B116" s="35" t="s">
        <v>293</v>
      </c>
      <c r="C116" s="57"/>
      <c r="D116" s="99"/>
      <c r="E116" s="99"/>
    </row>
    <row r="117" spans="1:5" ht="20.25" customHeight="1">
      <c r="A117" s="56"/>
      <c r="B117" s="59" t="s">
        <v>294</v>
      </c>
      <c r="C117" s="55"/>
      <c r="D117" s="99">
        <f>D114/19402</f>
        <v>36.36263787238428</v>
      </c>
      <c r="E117" s="99">
        <f>E114/19402</f>
        <v>72.98603752190503</v>
      </c>
    </row>
    <row r="118" spans="1:5" ht="15">
      <c r="A118" s="66"/>
      <c r="B118" s="67"/>
      <c r="C118" s="68"/>
      <c r="D118" s="101"/>
      <c r="E118" s="101"/>
    </row>
    <row r="119" spans="1:5" s="61" customFormat="1" ht="33" customHeight="1">
      <c r="A119" s="69" t="s">
        <v>346</v>
      </c>
      <c r="B119" s="70"/>
      <c r="C119" s="69"/>
      <c r="D119" s="102"/>
      <c r="E119" s="102"/>
    </row>
    <row r="120" spans="1:3" ht="33" customHeight="1">
      <c r="A120" s="69" t="s">
        <v>347</v>
      </c>
      <c r="B120" s="69"/>
      <c r="C120" s="54"/>
    </row>
    <row r="121" spans="1:3" ht="15">
      <c r="A121" s="69"/>
      <c r="B121" s="71"/>
      <c r="C121" s="52"/>
    </row>
    <row r="122" spans="1:3" ht="15">
      <c r="A122" s="61" t="s">
        <v>352</v>
      </c>
      <c r="B122" s="61"/>
      <c r="C122" s="53"/>
    </row>
    <row r="123" spans="1:3" ht="15">
      <c r="A123" s="72" t="s">
        <v>371</v>
      </c>
      <c r="B123" s="73"/>
      <c r="C123" s="53"/>
    </row>
    <row r="124" spans="3:5" ht="15">
      <c r="C124" s="53"/>
      <c r="D124" s="103"/>
      <c r="E124" s="103"/>
    </row>
    <row r="125" spans="3:5" ht="15">
      <c r="C125" s="54"/>
      <c r="D125" s="104"/>
      <c r="E125" s="104"/>
    </row>
    <row r="126" spans="3:5" ht="15">
      <c r="C126" s="53"/>
      <c r="D126" s="103"/>
      <c r="E126" s="103"/>
    </row>
    <row r="130" ht="15">
      <c r="C130" s="74"/>
    </row>
  </sheetData>
  <sheetProtection/>
  <printOptions/>
  <pageMargins left="0.2755905511811024" right="0.2755905511811024" top="0.2362204724409449" bottom="0.1968503937007874" header="0.31496062992125984" footer="0.1968503937007874"/>
  <pageSetup cellComments="asDisplayed" fitToHeight="2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tabSelected="1" zoomScalePageLayoutView="0" workbookViewId="0" topLeftCell="A97">
      <selection activeCell="F2" sqref="F2"/>
    </sheetView>
  </sheetViews>
  <sheetFormatPr defaultColWidth="9.140625" defaultRowHeight="15"/>
  <cols>
    <col min="1" max="1" width="18.140625" style="51" customWidth="1"/>
    <col min="2" max="2" width="56.28125" style="0" customWidth="1"/>
    <col min="3" max="3" width="10.421875" style="0" customWidth="1"/>
    <col min="4" max="5" width="18.28125" style="92" bestFit="1" customWidth="1"/>
  </cols>
  <sheetData>
    <row r="1" spans="1:5" ht="15">
      <c r="A1" s="116" t="s">
        <v>339</v>
      </c>
      <c r="B1" s="116"/>
      <c r="C1" s="20"/>
      <c r="D1" s="79"/>
      <c r="E1" s="79"/>
    </row>
    <row r="2" spans="1:5" ht="15">
      <c r="A2" s="116" t="s">
        <v>340</v>
      </c>
      <c r="B2" s="116"/>
      <c r="C2" s="20"/>
      <c r="D2" s="79"/>
      <c r="E2" s="79"/>
    </row>
    <row r="3" spans="1:5" ht="15">
      <c r="A3" s="116" t="s">
        <v>341</v>
      </c>
      <c r="B3" s="116"/>
      <c r="C3" s="20"/>
      <c r="D3" s="79"/>
      <c r="E3" s="79"/>
    </row>
    <row r="4" spans="1:5" ht="15">
      <c r="A4" s="116" t="s">
        <v>342</v>
      </c>
      <c r="B4" s="116"/>
      <c r="C4" s="20"/>
      <c r="D4" s="79"/>
      <c r="E4" s="79"/>
    </row>
    <row r="5" spans="1:5" ht="15">
      <c r="A5" s="121" t="s">
        <v>177</v>
      </c>
      <c r="B5" s="121"/>
      <c r="C5" s="121"/>
      <c r="D5" s="121"/>
      <c r="E5" s="121"/>
    </row>
    <row r="6" spans="1:5" ht="15">
      <c r="A6" s="122" t="s">
        <v>369</v>
      </c>
      <c r="B6" s="122"/>
      <c r="C6" s="122"/>
      <c r="D6" s="122"/>
      <c r="E6" s="122"/>
    </row>
    <row r="7" spans="1:5" ht="15">
      <c r="A7" s="123" t="s">
        <v>58</v>
      </c>
      <c r="B7" s="123"/>
      <c r="C7" s="123"/>
      <c r="D7" s="123"/>
      <c r="E7" s="123"/>
    </row>
    <row r="8" spans="1:5" ht="15" customHeight="1">
      <c r="A8" s="118" t="s">
        <v>59</v>
      </c>
      <c r="B8" s="118" t="s">
        <v>0</v>
      </c>
      <c r="C8" s="118" t="s">
        <v>325</v>
      </c>
      <c r="D8" s="119" t="s">
        <v>326</v>
      </c>
      <c r="E8" s="119"/>
    </row>
    <row r="9" spans="1:5" ht="15">
      <c r="A9" s="118"/>
      <c r="B9" s="118"/>
      <c r="C9" s="118"/>
      <c r="D9" s="80" t="s">
        <v>3</v>
      </c>
      <c r="E9" s="80" t="s">
        <v>4</v>
      </c>
    </row>
    <row r="10" spans="1:5" ht="15">
      <c r="A10" s="50">
        <v>1</v>
      </c>
      <c r="B10" s="50">
        <v>2</v>
      </c>
      <c r="C10" s="50">
        <v>3</v>
      </c>
      <c r="D10" s="81">
        <v>4</v>
      </c>
      <c r="E10" s="81">
        <v>5</v>
      </c>
    </row>
    <row r="11" spans="1:5" ht="15">
      <c r="A11" s="39" t="s">
        <v>57</v>
      </c>
      <c r="B11" s="37" t="s">
        <v>60</v>
      </c>
      <c r="C11" s="40"/>
      <c r="D11" s="82">
        <f>D12+D13+D14+D15</f>
        <v>55237.97999999998</v>
      </c>
      <c r="E11" s="82">
        <f>E12+E13+E14+E15</f>
        <v>57741.09999999998</v>
      </c>
    </row>
    <row r="12" spans="1:5" ht="15">
      <c r="A12" s="39" t="s">
        <v>329</v>
      </c>
      <c r="B12" s="37" t="s">
        <v>61</v>
      </c>
      <c r="C12" s="40"/>
      <c r="D12" s="83"/>
      <c r="E12" s="83"/>
    </row>
    <row r="13" spans="1:5" ht="15">
      <c r="A13" s="39" t="s">
        <v>62</v>
      </c>
      <c r="B13" s="37" t="s">
        <v>63</v>
      </c>
      <c r="C13" s="40"/>
      <c r="D13" s="84">
        <v>468336.51</v>
      </c>
      <c r="E13" s="84">
        <v>446439.8</v>
      </c>
    </row>
    <row r="14" spans="1:5" ht="30">
      <c r="A14" s="39" t="s">
        <v>328</v>
      </c>
      <c r="B14" s="41" t="s">
        <v>64</v>
      </c>
      <c r="C14" s="40"/>
      <c r="D14" s="84"/>
      <c r="E14" s="84"/>
    </row>
    <row r="15" spans="1:5" ht="30">
      <c r="A15" s="39" t="s">
        <v>330</v>
      </c>
      <c r="B15" s="41" t="s">
        <v>65</v>
      </c>
      <c r="C15" s="40"/>
      <c r="D15" s="84">
        <v>-413098.53</v>
      </c>
      <c r="E15" s="84">
        <v>-388698.7</v>
      </c>
    </row>
    <row r="16" spans="1:5" ht="30">
      <c r="A16" s="39" t="s">
        <v>57</v>
      </c>
      <c r="B16" s="41" t="s">
        <v>66</v>
      </c>
      <c r="C16" s="40"/>
      <c r="D16" s="85">
        <f>D17+D18+D19+D20+D21</f>
        <v>1149893.92</v>
      </c>
      <c r="E16" s="85">
        <f>E17+E18+E19+E20+E21</f>
        <v>1031370</v>
      </c>
    </row>
    <row r="17" spans="1:6" ht="30">
      <c r="A17" s="39" t="s">
        <v>331</v>
      </c>
      <c r="B17" s="41" t="s">
        <v>67</v>
      </c>
      <c r="C17" s="40"/>
      <c r="D17" s="84">
        <v>1320584.23</v>
      </c>
      <c r="E17" s="84">
        <v>1263084</v>
      </c>
      <c r="F17" s="76"/>
    </row>
    <row r="18" spans="1:5" ht="30">
      <c r="A18" s="39" t="s">
        <v>68</v>
      </c>
      <c r="B18" s="41" t="s">
        <v>69</v>
      </c>
      <c r="C18" s="40"/>
      <c r="D18" s="84">
        <v>1344146.25</v>
      </c>
      <c r="E18" s="84">
        <v>1241397</v>
      </c>
    </row>
    <row r="19" spans="1:5" ht="45">
      <c r="A19" s="39" t="s">
        <v>332</v>
      </c>
      <c r="B19" s="41" t="s">
        <v>70</v>
      </c>
      <c r="C19" s="40"/>
      <c r="D19" s="84"/>
      <c r="E19" s="84"/>
    </row>
    <row r="20" spans="1:5" ht="30">
      <c r="A20" s="39" t="s">
        <v>71</v>
      </c>
      <c r="B20" s="41" t="s">
        <v>72</v>
      </c>
      <c r="C20" s="40"/>
      <c r="D20" s="84"/>
      <c r="E20" s="84"/>
    </row>
    <row r="21" spans="1:5" ht="30">
      <c r="A21" s="39" t="s">
        <v>333</v>
      </c>
      <c r="B21" s="41" t="s">
        <v>73</v>
      </c>
      <c r="C21" s="40"/>
      <c r="D21" s="84">
        <v>-1514836.56</v>
      </c>
      <c r="E21" s="84">
        <v>-1473111</v>
      </c>
    </row>
    <row r="22" spans="1:5" ht="15">
      <c r="A22" s="39" t="s">
        <v>57</v>
      </c>
      <c r="B22" s="37" t="s">
        <v>74</v>
      </c>
      <c r="C22" s="40"/>
      <c r="D22" s="86">
        <f>D23+D35</f>
        <v>13332161.43</v>
      </c>
      <c r="E22" s="86">
        <f>E23+E35</f>
        <v>7822271.4</v>
      </c>
    </row>
    <row r="23" spans="1:5" ht="30">
      <c r="A23" s="39" t="s">
        <v>57</v>
      </c>
      <c r="B23" s="41" t="s">
        <v>75</v>
      </c>
      <c r="C23" s="40"/>
      <c r="D23" s="86">
        <f>D24+D25+D26+D27+D28+D29+D30+D31+D32+D33+D34</f>
        <v>13002161.43</v>
      </c>
      <c r="E23" s="86">
        <f>E24+E25+E26+E27+E28+E29+E30+E31+E32+E33+E34</f>
        <v>7547271.4</v>
      </c>
    </row>
    <row r="24" spans="1:5" ht="30">
      <c r="A24" s="42" t="s">
        <v>365</v>
      </c>
      <c r="B24" s="37" t="s">
        <v>76</v>
      </c>
      <c r="C24" s="40"/>
      <c r="D24" s="87">
        <v>12399536.28</v>
      </c>
      <c r="E24" s="87">
        <v>6940340</v>
      </c>
    </row>
    <row r="25" spans="1:5" ht="30">
      <c r="A25" s="42" t="s">
        <v>77</v>
      </c>
      <c r="B25" s="37" t="s">
        <v>78</v>
      </c>
      <c r="C25" s="40"/>
      <c r="D25" s="83"/>
      <c r="E25" s="83"/>
    </row>
    <row r="26" spans="1:5" ht="30">
      <c r="A26" s="42" t="s">
        <v>79</v>
      </c>
      <c r="B26" s="37" t="s">
        <v>80</v>
      </c>
      <c r="C26" s="40"/>
      <c r="D26" s="83"/>
      <c r="E26" s="83"/>
    </row>
    <row r="27" spans="1:5" ht="30">
      <c r="A27" s="42" t="s">
        <v>81</v>
      </c>
      <c r="B27" s="37" t="s">
        <v>82</v>
      </c>
      <c r="C27" s="40"/>
      <c r="D27" s="83"/>
      <c r="E27" s="83"/>
    </row>
    <row r="28" spans="1:5" ht="30">
      <c r="A28" s="42" t="s">
        <v>83</v>
      </c>
      <c r="B28" s="37" t="s">
        <v>84</v>
      </c>
      <c r="C28" s="40"/>
      <c r="D28" s="83">
        <v>5000</v>
      </c>
      <c r="E28" s="83">
        <v>5000</v>
      </c>
    </row>
    <row r="29" spans="1:5" ht="45">
      <c r="A29" s="42" t="s">
        <v>85</v>
      </c>
      <c r="B29" s="41" t="s">
        <v>86</v>
      </c>
      <c r="C29" s="40"/>
      <c r="D29" s="87">
        <v>547625.15</v>
      </c>
      <c r="E29" s="87">
        <v>551931.4</v>
      </c>
    </row>
    <row r="30" spans="1:5" ht="15">
      <c r="A30" s="39" t="s">
        <v>334</v>
      </c>
      <c r="B30" s="37" t="s">
        <v>87</v>
      </c>
      <c r="C30" s="40"/>
      <c r="D30" s="83">
        <v>50000</v>
      </c>
      <c r="E30" s="83">
        <v>50000</v>
      </c>
    </row>
    <row r="31" spans="1:5" ht="15">
      <c r="A31" s="39" t="s">
        <v>335</v>
      </c>
      <c r="B31" s="37" t="s">
        <v>88</v>
      </c>
      <c r="C31" s="40"/>
      <c r="D31" s="83"/>
      <c r="E31" s="83"/>
    </row>
    <row r="32" spans="1:5" ht="30">
      <c r="A32" s="42" t="s">
        <v>89</v>
      </c>
      <c r="B32" s="37" t="s">
        <v>90</v>
      </c>
      <c r="C32" s="40"/>
      <c r="D32" s="83"/>
      <c r="E32" s="83"/>
    </row>
    <row r="33" spans="1:5" ht="30">
      <c r="A33" s="42" t="s">
        <v>91</v>
      </c>
      <c r="B33" s="37" t="s">
        <v>92</v>
      </c>
      <c r="C33" s="40"/>
      <c r="D33" s="83"/>
      <c r="E33" s="83"/>
    </row>
    <row r="34" spans="1:5" ht="30">
      <c r="A34" s="42" t="s">
        <v>93</v>
      </c>
      <c r="B34" s="37" t="s">
        <v>94</v>
      </c>
      <c r="C34" s="40"/>
      <c r="D34" s="83"/>
      <c r="E34" s="83"/>
    </row>
    <row r="35" spans="1:5" ht="30">
      <c r="A35" s="39" t="s">
        <v>57</v>
      </c>
      <c r="B35" s="41" t="s">
        <v>95</v>
      </c>
      <c r="C35" s="40"/>
      <c r="D35" s="86">
        <f>D36+D37+D38</f>
        <v>330000</v>
      </c>
      <c r="E35" s="86">
        <f>E36+E37+E38</f>
        <v>275000</v>
      </c>
    </row>
    <row r="36" spans="1:5" ht="45">
      <c r="A36" s="42" t="s">
        <v>96</v>
      </c>
      <c r="B36" s="41" t="s">
        <v>97</v>
      </c>
      <c r="C36" s="40"/>
      <c r="D36" s="83">
        <v>330000</v>
      </c>
      <c r="E36" s="83">
        <v>275000</v>
      </c>
    </row>
    <row r="37" spans="1:5" ht="30">
      <c r="A37" s="39" t="s">
        <v>336</v>
      </c>
      <c r="B37" s="41" t="s">
        <v>98</v>
      </c>
      <c r="C37" s="40"/>
      <c r="D37" s="83"/>
      <c r="E37" s="83"/>
    </row>
    <row r="38" spans="1:5" ht="30">
      <c r="A38" s="39" t="s">
        <v>337</v>
      </c>
      <c r="B38" s="41" t="s">
        <v>99</v>
      </c>
      <c r="C38" s="40"/>
      <c r="D38" s="83"/>
      <c r="E38" s="83">
        <v>0</v>
      </c>
    </row>
    <row r="39" spans="1:5" ht="15">
      <c r="A39" s="39" t="s">
        <v>57</v>
      </c>
      <c r="B39" s="37" t="s">
        <v>100</v>
      </c>
      <c r="C39" s="40"/>
      <c r="D39" s="85">
        <f>D40+D41+D42</f>
        <v>3040345.1500000004</v>
      </c>
      <c r="E39" s="85">
        <f>E40+E41+E42</f>
        <v>8481697.100000001</v>
      </c>
    </row>
    <row r="40" spans="1:5" ht="15">
      <c r="A40" s="39" t="s">
        <v>101</v>
      </c>
      <c r="B40" s="37" t="s">
        <v>102</v>
      </c>
      <c r="C40" s="40"/>
      <c r="D40" s="84">
        <v>555247.7</v>
      </c>
      <c r="E40" s="84">
        <v>2871496.21</v>
      </c>
    </row>
    <row r="41" spans="1:5" ht="15">
      <c r="A41" s="39" t="s">
        <v>103</v>
      </c>
      <c r="B41" s="37" t="s">
        <v>104</v>
      </c>
      <c r="C41" s="40"/>
      <c r="D41" s="84">
        <v>2454000</v>
      </c>
      <c r="E41" s="84">
        <v>5574000</v>
      </c>
    </row>
    <row r="42" spans="1:5" ht="30">
      <c r="A42" s="39">
        <v>186</v>
      </c>
      <c r="B42" s="41" t="s">
        <v>105</v>
      </c>
      <c r="C42" s="40"/>
      <c r="D42" s="84">
        <v>31097.45</v>
      </c>
      <c r="E42" s="84">
        <v>36200.89</v>
      </c>
    </row>
    <row r="43" spans="1:5" ht="15">
      <c r="A43" s="39" t="s">
        <v>57</v>
      </c>
      <c r="B43" s="37" t="s">
        <v>106</v>
      </c>
      <c r="C43" s="40"/>
      <c r="D43" s="85">
        <f>D44+D45+D52</f>
        <v>4036029.8</v>
      </c>
      <c r="E43" s="85">
        <f>E44+E45+E52</f>
        <v>3715792.1900000004</v>
      </c>
    </row>
    <row r="44" spans="1:5" ht="15">
      <c r="A44" s="39">
        <v>11</v>
      </c>
      <c r="B44" s="37" t="s">
        <v>107</v>
      </c>
      <c r="C44" s="40"/>
      <c r="D44" s="88">
        <f>237140.27+587.89</f>
        <v>237728.16</v>
      </c>
      <c r="E44" s="88">
        <f>355026.39</f>
        <v>355026.39</v>
      </c>
    </row>
    <row r="45" spans="1:5" ht="15">
      <c r="A45" s="39" t="s">
        <v>57</v>
      </c>
      <c r="B45" s="37" t="s">
        <v>108</v>
      </c>
      <c r="C45" s="40"/>
      <c r="D45" s="85">
        <f>SUM(D46:D51)</f>
        <v>3798301.6399999997</v>
      </c>
      <c r="E45" s="85">
        <f>SUM(E46:E51)</f>
        <v>3360765.8000000003</v>
      </c>
    </row>
    <row r="46" spans="1:5" ht="30">
      <c r="A46" s="39">
        <v>12</v>
      </c>
      <c r="B46" s="43" t="s">
        <v>109</v>
      </c>
      <c r="C46" s="48"/>
      <c r="D46" s="84">
        <f>1975977.94-996426.71+28436.72</f>
        <v>1007987.95</v>
      </c>
      <c r="E46" s="84">
        <v>663248.82</v>
      </c>
    </row>
    <row r="47" spans="1:5" ht="30">
      <c r="A47" s="39">
        <v>13</v>
      </c>
      <c r="B47" s="41" t="s">
        <v>110</v>
      </c>
      <c r="C47" s="40"/>
      <c r="D47" s="84">
        <f>120364.48</f>
        <v>120364.48</v>
      </c>
      <c r="E47" s="84">
        <v>92479.64</v>
      </c>
    </row>
    <row r="48" spans="1:5" ht="15">
      <c r="A48" s="39">
        <v>14</v>
      </c>
      <c r="B48" s="41" t="s">
        <v>111</v>
      </c>
      <c r="C48" s="40"/>
      <c r="D48" s="84">
        <v>114864.19</v>
      </c>
      <c r="E48" s="84">
        <v>46153.06</v>
      </c>
    </row>
    <row r="49" spans="1:5" ht="15">
      <c r="A49" s="39">
        <v>15</v>
      </c>
      <c r="B49" s="41" t="s">
        <v>112</v>
      </c>
      <c r="C49" s="40"/>
      <c r="D49" s="84">
        <v>121955.81</v>
      </c>
      <c r="E49" s="84">
        <v>109589.12</v>
      </c>
    </row>
    <row r="50" spans="1:5" ht="15">
      <c r="A50" s="39">
        <v>16</v>
      </c>
      <c r="B50" s="41" t="s">
        <v>113</v>
      </c>
      <c r="C50" s="40"/>
      <c r="D50" s="84">
        <v>2359970.83</v>
      </c>
      <c r="E50" s="84">
        <v>2318214.6</v>
      </c>
    </row>
    <row r="51" spans="1:5" ht="15">
      <c r="A51" s="39">
        <v>17</v>
      </c>
      <c r="B51" s="41" t="s">
        <v>114</v>
      </c>
      <c r="C51" s="40"/>
      <c r="D51" s="84">
        <v>73158.38</v>
      </c>
      <c r="E51" s="84">
        <f>131080.45+0.11</f>
        <v>131080.56</v>
      </c>
    </row>
    <row r="52" spans="1:5" ht="30">
      <c r="A52" s="42" t="s">
        <v>115</v>
      </c>
      <c r="B52" s="37" t="s">
        <v>116</v>
      </c>
      <c r="C52" s="40"/>
      <c r="D52" s="84"/>
      <c r="E52" s="84"/>
    </row>
    <row r="53" spans="1:5" ht="75">
      <c r="A53" s="42" t="s">
        <v>117</v>
      </c>
      <c r="B53" s="37" t="s">
        <v>118</v>
      </c>
      <c r="C53" s="40"/>
      <c r="D53" s="89">
        <v>882470.71</v>
      </c>
      <c r="E53" s="89">
        <v>766713.7</v>
      </c>
    </row>
    <row r="54" spans="1:5" ht="15">
      <c r="A54" s="39" t="s">
        <v>362</v>
      </c>
      <c r="B54" s="37" t="s">
        <v>119</v>
      </c>
      <c r="C54" s="40"/>
      <c r="D54" s="89">
        <f>+D55+D56</f>
        <v>366845.54000000004</v>
      </c>
      <c r="E54" s="89">
        <f>+E55+E56</f>
        <v>381719.39</v>
      </c>
    </row>
    <row r="55" spans="1:5" ht="15">
      <c r="A55" s="39" t="s">
        <v>361</v>
      </c>
      <c r="B55" s="37" t="s">
        <v>120</v>
      </c>
      <c r="C55" s="40"/>
      <c r="D55" s="84">
        <v>291064.78</v>
      </c>
      <c r="E55" s="84">
        <v>320822.4</v>
      </c>
    </row>
    <row r="56" spans="1:5" ht="30">
      <c r="A56" s="42" t="s">
        <v>327</v>
      </c>
      <c r="B56" s="37" t="s">
        <v>121</v>
      </c>
      <c r="C56" s="40"/>
      <c r="D56" s="84">
        <v>75780.76</v>
      </c>
      <c r="E56" s="84">
        <v>60896.99</v>
      </c>
    </row>
    <row r="57" spans="1:5" ht="15">
      <c r="A57" s="39" t="s">
        <v>360</v>
      </c>
      <c r="B57" s="37" t="s">
        <v>122</v>
      </c>
      <c r="C57" s="40"/>
      <c r="D57" s="89">
        <v>13939.57</v>
      </c>
      <c r="E57" s="89">
        <f>17347.17</f>
        <v>17347.17</v>
      </c>
    </row>
    <row r="58" spans="1:5" ht="15">
      <c r="A58" s="39"/>
      <c r="B58" s="37" t="s">
        <v>123</v>
      </c>
      <c r="C58" s="40"/>
      <c r="D58" s="85">
        <f>D11+D16+D22+D39+D43+D53+D54+D57</f>
        <v>22876924.1</v>
      </c>
      <c r="E58" s="86">
        <f>E11+E16+E22+E39+E43+E53+E54+E57</f>
        <v>22274652.050000004</v>
      </c>
    </row>
    <row r="59" spans="1:5" ht="15">
      <c r="A59" s="117" t="s">
        <v>124</v>
      </c>
      <c r="B59" s="117"/>
      <c r="C59" s="117"/>
      <c r="D59" s="117"/>
      <c r="E59" s="117"/>
    </row>
    <row r="60" spans="1:5" ht="15">
      <c r="A60" s="118" t="s">
        <v>59</v>
      </c>
      <c r="B60" s="118" t="s">
        <v>0</v>
      </c>
      <c r="C60" s="118" t="s">
        <v>325</v>
      </c>
      <c r="D60" s="119" t="s">
        <v>326</v>
      </c>
      <c r="E60" s="119"/>
    </row>
    <row r="61" spans="1:5" ht="15">
      <c r="A61" s="118"/>
      <c r="B61" s="118"/>
      <c r="C61" s="118"/>
      <c r="D61" s="90" t="s">
        <v>3</v>
      </c>
      <c r="E61" s="90" t="s">
        <v>4</v>
      </c>
    </row>
    <row r="62" spans="1:5" ht="15">
      <c r="A62" s="50">
        <v>1</v>
      </c>
      <c r="B62" s="50">
        <v>2</v>
      </c>
      <c r="C62" s="50">
        <v>3</v>
      </c>
      <c r="D62" s="81">
        <v>4</v>
      </c>
      <c r="E62" s="81">
        <v>5</v>
      </c>
    </row>
    <row r="63" spans="1:5" ht="15">
      <c r="A63" s="50" t="s">
        <v>57</v>
      </c>
      <c r="B63" s="37" t="s">
        <v>125</v>
      </c>
      <c r="C63" s="40"/>
      <c r="D63" s="85">
        <f>D64+D65</f>
        <v>4033303.28</v>
      </c>
      <c r="E63" s="85">
        <f>E64+E65</f>
        <v>4033303.28</v>
      </c>
    </row>
    <row r="64" spans="1:5" ht="15">
      <c r="A64" s="50">
        <v>900</v>
      </c>
      <c r="B64" s="37" t="s">
        <v>126</v>
      </c>
      <c r="C64" s="40"/>
      <c r="D64" s="84">
        <v>4033303.28</v>
      </c>
      <c r="E64" s="84">
        <v>4033303.28</v>
      </c>
    </row>
    <row r="65" spans="1:5" ht="15">
      <c r="A65" s="50">
        <v>901</v>
      </c>
      <c r="B65" s="37" t="s">
        <v>127</v>
      </c>
      <c r="C65" s="40"/>
      <c r="D65" s="84"/>
      <c r="E65" s="84"/>
    </row>
    <row r="66" spans="1:5" ht="15">
      <c r="A66" s="50" t="s">
        <v>57</v>
      </c>
      <c r="B66" s="37" t="s">
        <v>128</v>
      </c>
      <c r="C66" s="40"/>
      <c r="D66" s="85">
        <f>SUM(D67:D75)</f>
        <v>2066654.75</v>
      </c>
      <c r="E66" s="85">
        <f>E67+E68+E73+E74+E75</f>
        <v>1927821.1399999997</v>
      </c>
    </row>
    <row r="67" spans="1:5" ht="15">
      <c r="A67" s="50">
        <v>910</v>
      </c>
      <c r="B67" s="38" t="s">
        <v>129</v>
      </c>
      <c r="C67" s="40"/>
      <c r="D67" s="83"/>
      <c r="E67" s="83"/>
    </row>
    <row r="68" spans="1:5" ht="15">
      <c r="A68" s="50">
        <v>911</v>
      </c>
      <c r="B68" s="38" t="s">
        <v>130</v>
      </c>
      <c r="C68" s="40"/>
      <c r="D68" s="86">
        <f>D69+D70+D71+D72</f>
        <v>0</v>
      </c>
      <c r="E68" s="86">
        <f>E69+E70+E71+E72</f>
        <v>0</v>
      </c>
    </row>
    <row r="69" spans="1:5" ht="15">
      <c r="A69" s="50" t="s">
        <v>57</v>
      </c>
      <c r="B69" s="37" t="s">
        <v>131</v>
      </c>
      <c r="C69" s="40"/>
      <c r="D69" s="83"/>
      <c r="E69" s="83"/>
    </row>
    <row r="70" spans="1:6" ht="15">
      <c r="A70" s="50" t="s">
        <v>57</v>
      </c>
      <c r="B70" s="37" t="s">
        <v>132</v>
      </c>
      <c r="C70" s="40"/>
      <c r="D70" s="83"/>
      <c r="E70" s="83"/>
      <c r="F70" s="60"/>
    </row>
    <row r="71" spans="1:5" ht="15">
      <c r="A71" s="50" t="s">
        <v>57</v>
      </c>
      <c r="B71" s="37" t="s">
        <v>133</v>
      </c>
      <c r="C71" s="40"/>
      <c r="D71" s="83"/>
      <c r="E71" s="83"/>
    </row>
    <row r="72" spans="1:5" ht="15">
      <c r="A72" s="50" t="s">
        <v>57</v>
      </c>
      <c r="B72" s="37" t="s">
        <v>134</v>
      </c>
      <c r="C72" s="40"/>
      <c r="D72" s="83"/>
      <c r="E72" s="83"/>
    </row>
    <row r="73" spans="1:5" ht="15">
      <c r="A73" s="50">
        <v>919</v>
      </c>
      <c r="B73" s="38" t="s">
        <v>135</v>
      </c>
      <c r="C73" s="40"/>
      <c r="D73" s="83"/>
      <c r="E73" s="83"/>
    </row>
    <row r="74" spans="1:5" ht="15">
      <c r="A74" s="50" t="s">
        <v>136</v>
      </c>
      <c r="B74" s="38" t="s">
        <v>137</v>
      </c>
      <c r="C74" s="40"/>
      <c r="D74" s="84">
        <v>-17193.16</v>
      </c>
      <c r="E74" s="84">
        <v>-64018.99</v>
      </c>
    </row>
    <row r="75" spans="1:5" ht="15">
      <c r="A75" s="50" t="s">
        <v>57</v>
      </c>
      <c r="B75" s="43" t="s">
        <v>138</v>
      </c>
      <c r="C75" s="40"/>
      <c r="D75" s="85">
        <f>D76+D77</f>
        <v>2083847.91</v>
      </c>
      <c r="E75" s="85">
        <f>E76++E77</f>
        <v>1991840.1299999997</v>
      </c>
    </row>
    <row r="76" spans="1:5" ht="15">
      <c r="A76" s="50" t="s">
        <v>139</v>
      </c>
      <c r="B76" s="41" t="s">
        <v>140</v>
      </c>
      <c r="C76" s="40"/>
      <c r="D76" s="84">
        <v>1378340.01</v>
      </c>
      <c r="E76" s="84">
        <v>0</v>
      </c>
    </row>
    <row r="77" spans="1:5" ht="30">
      <c r="A77" s="50" t="s">
        <v>141</v>
      </c>
      <c r="B77" s="41" t="s">
        <v>142</v>
      </c>
      <c r="C77" s="40"/>
      <c r="D77" s="84">
        <f>'BU 30.06.2016'!D114</f>
        <v>705507.8999999999</v>
      </c>
      <c r="E77" s="84">
        <v>1991840.1299999997</v>
      </c>
    </row>
    <row r="78" spans="1:5" ht="15">
      <c r="A78" s="50" t="s">
        <v>57</v>
      </c>
      <c r="B78" s="37" t="s">
        <v>143</v>
      </c>
      <c r="C78" s="40"/>
      <c r="D78" s="85">
        <f>D79+D86+D91</f>
        <v>15536832.010000002</v>
      </c>
      <c r="E78" s="85">
        <f>E79+E86+E91</f>
        <v>14875617.599999998</v>
      </c>
    </row>
    <row r="79" spans="1:5" ht="15">
      <c r="A79" s="50" t="s">
        <v>57</v>
      </c>
      <c r="B79" s="37" t="s">
        <v>144</v>
      </c>
      <c r="C79" s="40"/>
      <c r="D79" s="85">
        <f>D80+D81+D82+D83+D84+D85</f>
        <v>15268233.950000001</v>
      </c>
      <c r="E79" s="85">
        <f>E80+E81+E82+E83+E84+E85</f>
        <v>14511056.089999998</v>
      </c>
    </row>
    <row r="80" spans="1:5" ht="15">
      <c r="A80" s="50">
        <v>980</v>
      </c>
      <c r="B80" s="37" t="s">
        <v>145</v>
      </c>
      <c r="C80" s="40"/>
      <c r="D80" s="84">
        <f>5842327.95+527.97</f>
        <v>5842855.92</v>
      </c>
      <c r="E80" s="84">
        <v>5420331.37</v>
      </c>
    </row>
    <row r="81" spans="1:5" ht="15">
      <c r="A81" s="50">
        <v>982</v>
      </c>
      <c r="B81" s="37" t="s">
        <v>146</v>
      </c>
      <c r="C81" s="40"/>
      <c r="D81" s="84">
        <v>1880448.36</v>
      </c>
      <c r="E81" s="84">
        <v>1582175.31</v>
      </c>
    </row>
    <row r="82" spans="1:5" ht="15">
      <c r="A82" s="50">
        <v>983</v>
      </c>
      <c r="B82" s="37" t="s">
        <v>147</v>
      </c>
      <c r="C82" s="40"/>
      <c r="D82" s="84">
        <v>6720740.45</v>
      </c>
      <c r="E82" s="84">
        <v>6899762.88</v>
      </c>
    </row>
    <row r="83" spans="1:5" ht="15">
      <c r="A83" s="50">
        <v>984</v>
      </c>
      <c r="B83" s="37" t="s">
        <v>148</v>
      </c>
      <c r="C83" s="40"/>
      <c r="D83" s="84">
        <v>824189.22</v>
      </c>
      <c r="E83" s="84">
        <v>608786.53</v>
      </c>
    </row>
    <row r="84" spans="1:5" ht="15">
      <c r="A84" s="50">
        <v>985</v>
      </c>
      <c r="B84" s="37" t="s">
        <v>149</v>
      </c>
      <c r="C84" s="40"/>
      <c r="D84" s="83"/>
      <c r="E84" s="83">
        <v>0</v>
      </c>
    </row>
    <row r="85" spans="1:5" ht="30">
      <c r="A85" s="44" t="s">
        <v>150</v>
      </c>
      <c r="B85" s="41" t="s">
        <v>151</v>
      </c>
      <c r="C85" s="40"/>
      <c r="D85" s="83"/>
      <c r="E85" s="83"/>
    </row>
    <row r="86" spans="1:5" ht="30">
      <c r="A86" s="50" t="s">
        <v>57</v>
      </c>
      <c r="B86" s="41" t="s">
        <v>152</v>
      </c>
      <c r="C86" s="40"/>
      <c r="D86" s="86">
        <f>D87+D88+D89+D90</f>
        <v>0</v>
      </c>
      <c r="E86" s="86">
        <f>E87+E88+E89+E90</f>
        <v>0</v>
      </c>
    </row>
    <row r="87" spans="1:5" ht="15">
      <c r="A87" s="50">
        <v>970</v>
      </c>
      <c r="B87" s="41" t="s">
        <v>153</v>
      </c>
      <c r="C87" s="40"/>
      <c r="D87" s="83"/>
      <c r="E87" s="83"/>
    </row>
    <row r="88" spans="1:5" ht="30">
      <c r="A88" s="50">
        <v>971</v>
      </c>
      <c r="B88" s="41" t="s">
        <v>154</v>
      </c>
      <c r="C88" s="40"/>
      <c r="D88" s="83"/>
      <c r="E88" s="83"/>
    </row>
    <row r="89" spans="1:5" ht="45">
      <c r="A89" s="50">
        <v>972.973</v>
      </c>
      <c r="B89" s="41" t="s">
        <v>155</v>
      </c>
      <c r="C89" s="40"/>
      <c r="D89" s="83"/>
      <c r="E89" s="83"/>
    </row>
    <row r="90" spans="1:5" ht="15">
      <c r="A90" s="50">
        <v>974</v>
      </c>
      <c r="B90" s="37" t="s">
        <v>156</v>
      </c>
      <c r="C90" s="40"/>
      <c r="D90" s="83"/>
      <c r="E90" s="83"/>
    </row>
    <row r="91" spans="1:5" ht="15">
      <c r="A91" s="50" t="s">
        <v>57</v>
      </c>
      <c r="B91" s="37" t="s">
        <v>157</v>
      </c>
      <c r="C91" s="40"/>
      <c r="D91" s="85">
        <f>D92+D93</f>
        <v>268598.06</v>
      </c>
      <c r="E91" s="85">
        <f>E92+E93</f>
        <v>364561.51</v>
      </c>
    </row>
    <row r="92" spans="1:5" ht="15">
      <c r="A92" s="50">
        <v>960</v>
      </c>
      <c r="B92" s="37" t="s">
        <v>158</v>
      </c>
      <c r="C92" s="40"/>
      <c r="D92" s="84">
        <v>36598.06</v>
      </c>
      <c r="E92" s="84">
        <v>32561.51</v>
      </c>
    </row>
    <row r="93" spans="1:5" ht="15">
      <c r="A93" s="45">
        <v>961962963967</v>
      </c>
      <c r="B93" s="37" t="s">
        <v>159</v>
      </c>
      <c r="C93" s="40"/>
      <c r="D93" s="84">
        <v>232000</v>
      </c>
      <c r="E93" s="84">
        <f>332000</f>
        <v>332000</v>
      </c>
    </row>
    <row r="94" spans="1:5" ht="15">
      <c r="A94" s="50" t="s">
        <v>57</v>
      </c>
      <c r="B94" s="37" t="s">
        <v>160</v>
      </c>
      <c r="C94" s="40"/>
      <c r="D94" s="86">
        <f>D95+D96+D97+D98+D99+D100+D101</f>
        <v>863008.92</v>
      </c>
      <c r="E94" s="86">
        <f>E95+E96+E97+E98+E99+E100+E101</f>
        <v>1142170.8399999999</v>
      </c>
    </row>
    <row r="95" spans="1:5" ht="15">
      <c r="A95" s="50">
        <v>22</v>
      </c>
      <c r="B95" s="37" t="s">
        <v>161</v>
      </c>
      <c r="C95" s="40"/>
      <c r="D95" s="88"/>
      <c r="E95" s="88">
        <v>0</v>
      </c>
    </row>
    <row r="96" spans="1:5" ht="30">
      <c r="A96" s="50">
        <v>23</v>
      </c>
      <c r="B96" s="41" t="s">
        <v>162</v>
      </c>
      <c r="C96" s="40"/>
      <c r="D96" s="84">
        <f>259535.39+11893.32</f>
        <v>271428.71</v>
      </c>
      <c r="E96" s="84">
        <v>200718.12</v>
      </c>
    </row>
    <row r="97" spans="1:5" ht="15">
      <c r="A97" s="50">
        <v>24</v>
      </c>
      <c r="B97" s="41" t="s">
        <v>163</v>
      </c>
      <c r="C97" s="40"/>
      <c r="D97" s="83"/>
      <c r="E97" s="83">
        <v>0</v>
      </c>
    </row>
    <row r="98" spans="1:5" ht="15">
      <c r="A98" s="50">
        <v>25</v>
      </c>
      <c r="B98" s="41" t="s">
        <v>164</v>
      </c>
      <c r="C98" s="40"/>
      <c r="D98" s="84">
        <v>87009.44</v>
      </c>
      <c r="E98" s="84">
        <v>72355.02</v>
      </c>
    </row>
    <row r="99" spans="1:5" ht="15">
      <c r="A99" s="46">
        <v>26</v>
      </c>
      <c r="B99" s="41" t="s">
        <v>165</v>
      </c>
      <c r="C99" s="40"/>
      <c r="D99" s="84"/>
      <c r="E99" s="84">
        <v>114147.25</v>
      </c>
    </row>
    <row r="100" spans="1:5" s="36" customFormat="1" ht="15">
      <c r="A100" s="47">
        <v>21</v>
      </c>
      <c r="B100" s="43" t="s">
        <v>166</v>
      </c>
      <c r="C100" s="48"/>
      <c r="D100" s="84">
        <f>82.76+363.31</f>
        <v>446.07</v>
      </c>
      <c r="E100" s="84">
        <v>0</v>
      </c>
    </row>
    <row r="101" spans="1:5" ht="30">
      <c r="A101" s="46" t="s">
        <v>167</v>
      </c>
      <c r="B101" s="41" t="s">
        <v>168</v>
      </c>
      <c r="C101" s="40"/>
      <c r="D101" s="83">
        <f>502696.89+1427.81</f>
        <v>504124.7</v>
      </c>
      <c r="E101" s="83">
        <f>515858.48+239091.97</f>
        <v>754950.45</v>
      </c>
    </row>
    <row r="102" spans="1:5" ht="30">
      <c r="A102" s="50" t="s">
        <v>57</v>
      </c>
      <c r="B102" s="41" t="s">
        <v>169</v>
      </c>
      <c r="C102" s="40"/>
      <c r="D102" s="86">
        <f>D103+D104+D105+D106</f>
        <v>2410.63</v>
      </c>
      <c r="E102" s="86">
        <f>E103+E104+E105+E106</f>
        <v>1602.66</v>
      </c>
    </row>
    <row r="103" spans="1:5" ht="15">
      <c r="A103" s="50">
        <v>950.951</v>
      </c>
      <c r="B103" s="41" t="s">
        <v>170</v>
      </c>
      <c r="C103" s="40"/>
      <c r="D103" s="83"/>
      <c r="E103" s="83"/>
    </row>
    <row r="104" spans="1:5" ht="15">
      <c r="A104" s="50">
        <v>954</v>
      </c>
      <c r="B104" s="41" t="s">
        <v>171</v>
      </c>
      <c r="C104" s="40"/>
      <c r="D104" s="83"/>
      <c r="E104" s="83"/>
    </row>
    <row r="105" spans="1:5" ht="15">
      <c r="A105" s="50" t="s">
        <v>172</v>
      </c>
      <c r="B105" s="37" t="s">
        <v>173</v>
      </c>
      <c r="C105" s="40"/>
      <c r="D105" s="83">
        <v>0</v>
      </c>
      <c r="E105" s="83">
        <v>0</v>
      </c>
    </row>
    <row r="106" spans="1:5" ht="15">
      <c r="A106" s="50">
        <v>957</v>
      </c>
      <c r="B106" s="37" t="s">
        <v>174</v>
      </c>
      <c r="C106" s="40"/>
      <c r="D106" s="84">
        <v>2410.63</v>
      </c>
      <c r="E106" s="84">
        <v>1602.66</v>
      </c>
    </row>
    <row r="107" spans="1:5" ht="15">
      <c r="A107" s="50">
        <v>969</v>
      </c>
      <c r="B107" s="37" t="s">
        <v>175</v>
      </c>
      <c r="C107" s="40"/>
      <c r="D107" s="84">
        <v>374713.96</v>
      </c>
      <c r="E107" s="84">
        <f>213599.36+80537.29</f>
        <v>294136.64999999997</v>
      </c>
    </row>
    <row r="108" spans="1:5" ht="15">
      <c r="A108" s="50" t="s">
        <v>57</v>
      </c>
      <c r="B108" s="37" t="s">
        <v>176</v>
      </c>
      <c r="C108" s="40"/>
      <c r="D108" s="86">
        <f>D63+D66+D78+D94+D102+D107</f>
        <v>22876923.55</v>
      </c>
      <c r="E108" s="86">
        <f>E63+E66+E78+E94+E102+E107</f>
        <v>22274652.169999994</v>
      </c>
    </row>
    <row r="110" spans="1:4" ht="15">
      <c r="A110" s="116" t="s">
        <v>343</v>
      </c>
      <c r="B110" s="116"/>
      <c r="D110" s="91"/>
    </row>
    <row r="111" spans="1:2" ht="15">
      <c r="A111" s="116" t="s">
        <v>344</v>
      </c>
      <c r="B111" s="116"/>
    </row>
    <row r="112" spans="1:2" ht="15">
      <c r="A112" s="49"/>
      <c r="B112" s="19"/>
    </row>
    <row r="113" spans="1:2" ht="15">
      <c r="A113" s="116" t="s">
        <v>345</v>
      </c>
      <c r="B113" s="116"/>
    </row>
    <row r="114" spans="1:2" ht="15">
      <c r="A114" s="120">
        <v>42570</v>
      </c>
      <c r="B114" s="116"/>
    </row>
    <row r="116" ht="15">
      <c r="E116" s="93"/>
    </row>
  </sheetData>
  <sheetProtection/>
  <mergeCells count="20">
    <mergeCell ref="A111:B111"/>
    <mergeCell ref="A113:B113"/>
    <mergeCell ref="A114:B114"/>
    <mergeCell ref="A5:E5"/>
    <mergeCell ref="A6:E6"/>
    <mergeCell ref="A7:E7"/>
    <mergeCell ref="A8:A9"/>
    <mergeCell ref="B8:B9"/>
    <mergeCell ref="D8:E8"/>
    <mergeCell ref="C8:C9"/>
    <mergeCell ref="A1:B1"/>
    <mergeCell ref="A2:B2"/>
    <mergeCell ref="A3:B3"/>
    <mergeCell ref="A4:B4"/>
    <mergeCell ref="A59:E59"/>
    <mergeCell ref="A110:B110"/>
    <mergeCell ref="A60:A61"/>
    <mergeCell ref="B60:B61"/>
    <mergeCell ref="C60:C61"/>
    <mergeCell ref="D60:E60"/>
  </mergeCells>
  <printOptions/>
  <pageMargins left="0.15748031496062992" right="0.1968503937007874" top="0.31496062992125984" bottom="0.15748031496062992" header="0.31496062992125984" footer="0.15748031496062992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43">
      <selection activeCell="F65" sqref="F65"/>
    </sheetView>
  </sheetViews>
  <sheetFormatPr defaultColWidth="9.140625" defaultRowHeight="15"/>
  <cols>
    <col min="1" max="1" width="11.00390625" style="0" customWidth="1"/>
    <col min="2" max="2" width="52.7109375" style="0" bestFit="1" customWidth="1"/>
    <col min="3" max="3" width="11.421875" style="0" customWidth="1"/>
    <col min="4" max="4" width="18.140625" style="92" customWidth="1"/>
    <col min="5" max="5" width="18.00390625" style="92" customWidth="1"/>
  </cols>
  <sheetData>
    <row r="1" spans="1:5" ht="15">
      <c r="A1" s="19" t="s">
        <v>348</v>
      </c>
      <c r="B1" s="19"/>
      <c r="C1" s="19"/>
      <c r="D1" s="105"/>
      <c r="E1" s="105"/>
    </row>
    <row r="2" spans="1:5" ht="15">
      <c r="A2" s="19" t="s">
        <v>349</v>
      </c>
      <c r="B2" s="19"/>
      <c r="C2" s="19"/>
      <c r="D2" s="105"/>
      <c r="E2" s="105"/>
    </row>
    <row r="3" spans="1:5" ht="15">
      <c r="A3" s="19" t="s">
        <v>350</v>
      </c>
      <c r="B3" s="19"/>
      <c r="C3" s="19"/>
      <c r="D3" s="105"/>
      <c r="E3" s="105"/>
    </row>
    <row r="4" spans="1:5" ht="15">
      <c r="A4" s="19" t="s">
        <v>351</v>
      </c>
      <c r="B4" s="19"/>
      <c r="C4" s="19"/>
      <c r="D4" s="105"/>
      <c r="E4" s="105"/>
    </row>
    <row r="5" spans="1:5" ht="15">
      <c r="A5" s="127" t="s">
        <v>338</v>
      </c>
      <c r="B5" s="127"/>
      <c r="C5" s="127"/>
      <c r="D5" s="127"/>
      <c r="E5" s="127"/>
    </row>
    <row r="6" spans="1:5" ht="15">
      <c r="A6" s="128" t="s">
        <v>370</v>
      </c>
      <c r="B6" s="128"/>
      <c r="C6" s="128"/>
      <c r="D6" s="128"/>
      <c r="E6" s="128"/>
    </row>
    <row r="7" spans="1:5" ht="15">
      <c r="A7" s="124"/>
      <c r="B7" s="124" t="s">
        <v>0</v>
      </c>
      <c r="C7" s="125" t="s">
        <v>1</v>
      </c>
      <c r="D7" s="126" t="s">
        <v>2</v>
      </c>
      <c r="E7" s="126"/>
    </row>
    <row r="8" spans="1:5" ht="15">
      <c r="A8" s="124"/>
      <c r="B8" s="124"/>
      <c r="C8" s="125"/>
      <c r="D8" s="106" t="s">
        <v>3</v>
      </c>
      <c r="E8" s="106" t="s">
        <v>4</v>
      </c>
    </row>
    <row r="9" spans="1:5" ht="15">
      <c r="A9" s="8"/>
      <c r="B9" s="8">
        <v>1</v>
      </c>
      <c r="C9" s="8">
        <v>2</v>
      </c>
      <c r="D9" s="107" t="s">
        <v>373</v>
      </c>
      <c r="E9" s="107" t="s">
        <v>374</v>
      </c>
    </row>
    <row r="10" spans="1:5" ht="15">
      <c r="A10" s="2" t="s">
        <v>5</v>
      </c>
      <c r="B10" s="9" t="s">
        <v>6</v>
      </c>
      <c r="C10" s="21"/>
      <c r="D10" s="108"/>
      <c r="E10" s="108"/>
    </row>
    <row r="11" spans="1:5" ht="15">
      <c r="A11" s="10">
        <v>1</v>
      </c>
      <c r="B11" s="11" t="s">
        <v>7</v>
      </c>
      <c r="C11" s="22"/>
      <c r="D11" s="109">
        <f>SUM(D12:D15)</f>
        <v>6040624.94</v>
      </c>
      <c r="E11" s="109">
        <f>E12+E13+E14+E15</f>
        <v>12636418.86</v>
      </c>
    </row>
    <row r="12" spans="1:5" ht="17.25" customHeight="1">
      <c r="A12" s="13"/>
      <c r="B12" s="14" t="s">
        <v>8</v>
      </c>
      <c r="C12" s="22"/>
      <c r="D12" s="110">
        <v>5706985.37</v>
      </c>
      <c r="E12" s="110">
        <v>11700051.2</v>
      </c>
    </row>
    <row r="13" spans="1:5" ht="15">
      <c r="A13" s="13"/>
      <c r="B13" s="12" t="s">
        <v>9</v>
      </c>
      <c r="C13" s="22"/>
      <c r="D13" s="110">
        <v>5213.49</v>
      </c>
      <c r="E13" s="110">
        <v>3785.13</v>
      </c>
    </row>
    <row r="14" spans="1:5" ht="15">
      <c r="A14" s="13"/>
      <c r="B14" s="12" t="s">
        <v>10</v>
      </c>
      <c r="C14" s="22"/>
      <c r="D14" s="110">
        <v>315013.45999999996</v>
      </c>
      <c r="E14" s="110">
        <f>6245180-5339009.47</f>
        <v>906170.5300000003</v>
      </c>
    </row>
    <row r="15" spans="1:5" ht="15">
      <c r="A15" s="13"/>
      <c r="B15" s="12" t="s">
        <v>11</v>
      </c>
      <c r="C15" s="22"/>
      <c r="D15" s="110">
        <v>13412.62</v>
      </c>
      <c r="E15" s="110">
        <v>26412</v>
      </c>
    </row>
    <row r="16" spans="1:5" ht="15">
      <c r="A16" s="10">
        <v>2</v>
      </c>
      <c r="B16" s="11" t="s">
        <v>12</v>
      </c>
      <c r="C16" s="22"/>
      <c r="D16" s="111">
        <f>D17+D18+D19+D20+D21+D22+D23+D24</f>
        <v>5637720.39</v>
      </c>
      <c r="E16" s="111">
        <f>E17+E18+E19+E20+E21+E22+E23+E24</f>
        <v>11648112.879999999</v>
      </c>
    </row>
    <row r="17" spans="1:5" ht="26.25">
      <c r="A17" s="4"/>
      <c r="B17" s="14" t="s">
        <v>13</v>
      </c>
      <c r="C17" s="22"/>
      <c r="D17" s="110">
        <v>1825973.5</v>
      </c>
      <c r="E17" s="110">
        <v>4046674.89</v>
      </c>
    </row>
    <row r="18" spans="1:5" ht="26.25">
      <c r="A18" s="4"/>
      <c r="B18" s="14" t="s">
        <v>14</v>
      </c>
      <c r="C18" s="22"/>
      <c r="D18" s="110">
        <v>442046.36</v>
      </c>
      <c r="E18" s="110">
        <v>1187421.64</v>
      </c>
    </row>
    <row r="19" spans="1:5" ht="26.25">
      <c r="A19" s="4"/>
      <c r="B19" s="14" t="s">
        <v>15</v>
      </c>
      <c r="C19" s="22"/>
      <c r="D19" s="110">
        <v>1331461.7400000002</v>
      </c>
      <c r="E19" s="110">
        <v>2475918.67</v>
      </c>
    </row>
    <row r="20" spans="1:5" ht="15">
      <c r="A20" s="4"/>
      <c r="B20" s="14" t="s">
        <v>16</v>
      </c>
      <c r="C20" s="22"/>
      <c r="D20" s="110">
        <v>650976.49</v>
      </c>
      <c r="E20" s="110">
        <v>912330.94</v>
      </c>
    </row>
    <row r="21" spans="1:5" ht="15">
      <c r="A21" s="4"/>
      <c r="B21" s="14" t="s">
        <v>17</v>
      </c>
      <c r="C21" s="22"/>
      <c r="D21" s="110">
        <v>63120.62</v>
      </c>
      <c r="E21" s="110">
        <v>141127.54</v>
      </c>
    </row>
    <row r="22" spans="1:5" ht="15">
      <c r="A22" s="4"/>
      <c r="B22" s="14" t="s">
        <v>18</v>
      </c>
      <c r="C22" s="22"/>
      <c r="D22" s="110">
        <v>243803.85</v>
      </c>
      <c r="E22" s="110">
        <v>573347.85</v>
      </c>
    </row>
    <row r="23" spans="1:5" ht="15">
      <c r="A23" s="4"/>
      <c r="B23" s="14" t="s">
        <v>19</v>
      </c>
      <c r="C23" s="22"/>
      <c r="D23" s="110">
        <v>1080337.83</v>
      </c>
      <c r="E23" s="110">
        <f>7352040.1-5040748.75</f>
        <v>2311291.3499999996</v>
      </c>
    </row>
    <row r="24" spans="1:5" ht="15">
      <c r="A24" s="4"/>
      <c r="B24" s="14" t="s">
        <v>20</v>
      </c>
      <c r="C24" s="22"/>
      <c r="D24" s="110"/>
      <c r="E24" s="110"/>
    </row>
    <row r="25" spans="1:5" ht="15">
      <c r="A25" s="10">
        <v>3</v>
      </c>
      <c r="B25" s="11" t="s">
        <v>21</v>
      </c>
      <c r="C25" s="22"/>
      <c r="D25" s="112">
        <f>D11-D16</f>
        <v>402904.55000000075</v>
      </c>
      <c r="E25" s="112">
        <f>E11-E16</f>
        <v>988305.9800000004</v>
      </c>
    </row>
    <row r="26" spans="1:5" ht="15">
      <c r="A26" s="2" t="s">
        <v>22</v>
      </c>
      <c r="B26" s="9" t="s">
        <v>23</v>
      </c>
      <c r="C26" s="22"/>
      <c r="D26" s="111">
        <f>D42</f>
        <v>263415.7599999998</v>
      </c>
      <c r="E26" s="111">
        <f>E42</f>
        <v>718564.3999999985</v>
      </c>
    </row>
    <row r="27" spans="1:5" ht="15">
      <c r="A27" s="10">
        <v>1</v>
      </c>
      <c r="B27" s="11" t="s">
        <v>24</v>
      </c>
      <c r="C27" s="22"/>
      <c r="D27" s="111">
        <f>D28+D29+D30+D31+D32</f>
        <v>6060697.03</v>
      </c>
      <c r="E27" s="111">
        <f>E28+E29+E30+E31+E32</f>
        <v>9429516.43</v>
      </c>
    </row>
    <row r="28" spans="1:5" ht="15">
      <c r="A28" s="13"/>
      <c r="B28" s="12" t="s">
        <v>25</v>
      </c>
      <c r="C28" s="22"/>
      <c r="D28" s="110">
        <v>0</v>
      </c>
      <c r="E28" s="110"/>
    </row>
    <row r="29" spans="1:5" ht="15">
      <c r="A29" s="13"/>
      <c r="B29" s="12" t="s">
        <v>26</v>
      </c>
      <c r="C29" s="22"/>
      <c r="D29" s="110">
        <v>6046894.25</v>
      </c>
      <c r="E29" s="110">
        <v>9410668.68</v>
      </c>
    </row>
    <row r="30" spans="1:5" ht="15">
      <c r="A30" s="13"/>
      <c r="B30" s="12" t="s">
        <v>27</v>
      </c>
      <c r="C30" s="22"/>
      <c r="D30" s="110">
        <v>1213.28</v>
      </c>
      <c r="E30" s="110">
        <v>1744.92</v>
      </c>
    </row>
    <row r="31" spans="1:5" ht="15">
      <c r="A31" s="13"/>
      <c r="B31" s="14" t="s">
        <v>28</v>
      </c>
      <c r="C31" s="22"/>
      <c r="D31" s="110">
        <v>12589.5</v>
      </c>
      <c r="E31" s="110">
        <v>17102.83</v>
      </c>
    </row>
    <row r="32" spans="1:5" ht="15">
      <c r="A32" s="13"/>
      <c r="B32" s="14" t="s">
        <v>29</v>
      </c>
      <c r="C32" s="22"/>
      <c r="D32" s="110"/>
      <c r="E32" s="110"/>
    </row>
    <row r="33" spans="1:5" ht="15">
      <c r="A33" s="10">
        <v>2</v>
      </c>
      <c r="B33" s="11" t="s">
        <v>30</v>
      </c>
      <c r="C33" s="22"/>
      <c r="D33" s="111">
        <f>D34+D35+D36+D37+D38+D39+D40+D41</f>
        <v>5797281.2700000005</v>
      </c>
      <c r="E33" s="111">
        <f>E34+E35+E36+E37+E38+E39+E40+E41</f>
        <v>8710952.030000001</v>
      </c>
    </row>
    <row r="34" spans="1:5" ht="26.25">
      <c r="A34" s="13"/>
      <c r="B34" s="14" t="s">
        <v>31</v>
      </c>
      <c r="C34" s="22"/>
      <c r="D34" s="110">
        <v>5680445.98</v>
      </c>
      <c r="E34" s="110">
        <v>4895001.65</v>
      </c>
    </row>
    <row r="35" spans="1:5" ht="26.25">
      <c r="A35" s="13"/>
      <c r="B35" s="14" t="s">
        <v>32</v>
      </c>
      <c r="C35" s="22"/>
      <c r="D35" s="110">
        <v>0</v>
      </c>
      <c r="E35" s="110"/>
    </row>
    <row r="36" spans="1:5" ht="39">
      <c r="A36" s="13"/>
      <c r="B36" s="14" t="s">
        <v>33</v>
      </c>
      <c r="C36" s="22"/>
      <c r="D36" s="110"/>
      <c r="E36" s="110"/>
    </row>
    <row r="37" spans="1:5" ht="39">
      <c r="A37" s="13"/>
      <c r="B37" s="14" t="s">
        <v>34</v>
      </c>
      <c r="C37" s="22"/>
      <c r="D37" s="110">
        <v>0</v>
      </c>
      <c r="E37" s="110"/>
    </row>
    <row r="38" spans="1:5" ht="26.25">
      <c r="A38" s="13"/>
      <c r="B38" s="14" t="s">
        <v>35</v>
      </c>
      <c r="C38" s="22"/>
      <c r="D38" s="110">
        <v>0</v>
      </c>
      <c r="E38" s="110"/>
    </row>
    <row r="39" spans="1:5" ht="26.25">
      <c r="A39" s="13"/>
      <c r="B39" s="14" t="s">
        <v>36</v>
      </c>
      <c r="C39" s="22"/>
      <c r="D39" s="110">
        <v>0</v>
      </c>
      <c r="E39" s="110">
        <v>3754440</v>
      </c>
    </row>
    <row r="40" spans="1:5" ht="30" customHeight="1">
      <c r="A40" s="13"/>
      <c r="B40" s="14" t="s">
        <v>37</v>
      </c>
      <c r="C40" s="22"/>
      <c r="D40" s="110">
        <v>61835.29</v>
      </c>
      <c r="E40" s="110">
        <v>58428.66</v>
      </c>
    </row>
    <row r="41" spans="1:5" ht="15">
      <c r="A41" s="13"/>
      <c r="B41" s="14" t="s">
        <v>38</v>
      </c>
      <c r="C41" s="22"/>
      <c r="D41" s="110">
        <v>55000</v>
      </c>
      <c r="E41" s="110">
        <v>3081.72</v>
      </c>
    </row>
    <row r="42" spans="1:5" ht="15">
      <c r="A42" s="10">
        <v>3</v>
      </c>
      <c r="B42" s="11" t="s">
        <v>39</v>
      </c>
      <c r="C42" s="22"/>
      <c r="D42" s="111">
        <f>D27-D33</f>
        <v>263415.7599999998</v>
      </c>
      <c r="E42" s="111">
        <f>E27-E33</f>
        <v>718564.3999999985</v>
      </c>
    </row>
    <row r="43" spans="1:5" ht="15">
      <c r="A43" s="2" t="s">
        <v>40</v>
      </c>
      <c r="B43" s="9" t="s">
        <v>41</v>
      </c>
      <c r="C43" s="22"/>
      <c r="D43" s="111"/>
      <c r="E43" s="111">
        <f>E54</f>
        <v>-1821445.5</v>
      </c>
    </row>
    <row r="44" spans="1:5" ht="15">
      <c r="A44" s="10">
        <v>1</v>
      </c>
      <c r="B44" s="11" t="s">
        <v>42</v>
      </c>
      <c r="C44" s="22"/>
      <c r="D44" s="111">
        <f>D45+D46+D47+D48</f>
        <v>2454921.61</v>
      </c>
      <c r="E44" s="111">
        <f>E45+E46+E47+E48</f>
        <v>5589892.47</v>
      </c>
    </row>
    <row r="45" spans="1:5" ht="15">
      <c r="A45" s="13"/>
      <c r="B45" s="14" t="s">
        <v>43</v>
      </c>
      <c r="C45" s="22"/>
      <c r="D45" s="110"/>
      <c r="E45" s="110"/>
    </row>
    <row r="46" spans="1:5" ht="15">
      <c r="A46" s="13"/>
      <c r="B46" s="14" t="s">
        <v>44</v>
      </c>
      <c r="C46" s="22"/>
      <c r="D46" s="110"/>
      <c r="E46" s="110"/>
    </row>
    <row r="47" spans="1:5" ht="15">
      <c r="A47" s="13"/>
      <c r="B47" s="14" t="s">
        <v>45</v>
      </c>
      <c r="C47" s="22"/>
      <c r="D47" s="110">
        <v>2372.01</v>
      </c>
      <c r="E47" s="110">
        <v>250332.59</v>
      </c>
    </row>
    <row r="48" spans="1:5" ht="15">
      <c r="A48" s="13"/>
      <c r="B48" s="14" t="s">
        <v>46</v>
      </c>
      <c r="C48" s="22"/>
      <c r="D48" s="110">
        <v>2452549.6</v>
      </c>
      <c r="E48" s="110">
        <f>550.41+5339009.47</f>
        <v>5339559.88</v>
      </c>
    </row>
    <row r="49" spans="1:5" ht="15">
      <c r="A49" s="10">
        <v>2</v>
      </c>
      <c r="B49" s="15" t="s">
        <v>47</v>
      </c>
      <c r="C49" s="22"/>
      <c r="D49" s="111">
        <f>D50+D51+D52+D53</f>
        <v>3238540.15</v>
      </c>
      <c r="E49" s="111">
        <f>E50+E51+E52+E53</f>
        <v>7411337.97</v>
      </c>
    </row>
    <row r="50" spans="1:5" ht="15">
      <c r="A50" s="13"/>
      <c r="B50" s="14" t="s">
        <v>48</v>
      </c>
      <c r="C50" s="22"/>
      <c r="D50" s="110">
        <v>0</v>
      </c>
      <c r="E50" s="110"/>
    </row>
    <row r="51" spans="1:5" ht="15">
      <c r="A51" s="13"/>
      <c r="B51" s="14" t="s">
        <v>49</v>
      </c>
      <c r="C51" s="22"/>
      <c r="D51" s="110">
        <v>0</v>
      </c>
      <c r="E51" s="110"/>
    </row>
    <row r="52" spans="1:5" ht="15">
      <c r="A52" s="13"/>
      <c r="B52" s="14" t="s">
        <v>50</v>
      </c>
      <c r="C52" s="22"/>
      <c r="D52" s="110">
        <v>212859.46</v>
      </c>
      <c r="E52" s="110">
        <v>1555849.38</v>
      </c>
    </row>
    <row r="53" spans="1:5" ht="15">
      <c r="A53" s="13"/>
      <c r="B53" s="14" t="s">
        <v>51</v>
      </c>
      <c r="C53" s="22"/>
      <c r="D53" s="110">
        <v>3025680.69</v>
      </c>
      <c r="E53" s="110">
        <f>814739.84+5040748.75</f>
        <v>5855488.59</v>
      </c>
    </row>
    <row r="54" spans="1:5" ht="15">
      <c r="A54" s="10">
        <v>3</v>
      </c>
      <c r="B54" s="11" t="s">
        <v>52</v>
      </c>
      <c r="C54" s="22"/>
      <c r="D54" s="113">
        <f>D44-D49</f>
        <v>-783618.54</v>
      </c>
      <c r="E54" s="113">
        <f>E44-E49</f>
        <v>-1821445.5</v>
      </c>
    </row>
    <row r="55" spans="1:5" ht="15">
      <c r="A55" s="12"/>
      <c r="B55" s="12"/>
      <c r="C55" s="22"/>
      <c r="D55" s="114"/>
      <c r="E55" s="114"/>
    </row>
    <row r="56" spans="1:5" ht="15">
      <c r="A56" s="3" t="s">
        <v>53</v>
      </c>
      <c r="B56" s="16" t="s">
        <v>54</v>
      </c>
      <c r="C56" s="22"/>
      <c r="D56" s="109">
        <f>D25+D42+D54</f>
        <v>-117298.22999999952</v>
      </c>
      <c r="E56" s="109">
        <f>E25+E42+E54</f>
        <v>-114575.12000000104</v>
      </c>
    </row>
    <row r="57" spans="1:5" ht="15">
      <c r="A57" s="12"/>
      <c r="B57" s="12"/>
      <c r="C57" s="22"/>
      <c r="D57" s="114"/>
      <c r="E57" s="114"/>
    </row>
    <row r="58" spans="1:5" ht="15">
      <c r="A58" s="12"/>
      <c r="B58" s="16" t="s">
        <v>55</v>
      </c>
      <c r="C58" s="22"/>
      <c r="D58" s="109">
        <f>D59+D56</f>
        <v>237727.77000000048</v>
      </c>
      <c r="E58" s="109">
        <f>E59+E56</f>
        <v>355025.87999999896</v>
      </c>
    </row>
    <row r="59" spans="1:5" ht="15">
      <c r="A59" s="12"/>
      <c r="B59" s="16" t="s">
        <v>56</v>
      </c>
      <c r="C59" s="22"/>
      <c r="D59" s="110">
        <v>355026</v>
      </c>
      <c r="E59" s="110">
        <v>469601</v>
      </c>
    </row>
    <row r="60" spans="1:5" ht="15">
      <c r="A60" s="17"/>
      <c r="B60" s="17"/>
      <c r="C60" s="17"/>
      <c r="D60" s="115"/>
      <c r="E60" s="115"/>
    </row>
    <row r="61" spans="1:5" ht="15">
      <c r="A61" s="23" t="s">
        <v>346</v>
      </c>
      <c r="B61" s="24"/>
      <c r="C61" s="23"/>
      <c r="D61" s="115"/>
      <c r="E61" s="115"/>
    </row>
    <row r="62" spans="1:6" ht="15">
      <c r="A62" s="23" t="s">
        <v>353</v>
      </c>
      <c r="B62" s="24"/>
      <c r="C62" s="23"/>
      <c r="D62" s="115"/>
      <c r="E62" s="115"/>
      <c r="F62" s="1"/>
    </row>
    <row r="63" spans="1:5" ht="15">
      <c r="A63" s="25"/>
      <c r="B63" s="23"/>
      <c r="C63" s="23"/>
      <c r="D63" s="115"/>
      <c r="E63" s="115"/>
    </row>
    <row r="64" spans="1:5" ht="15">
      <c r="A64" s="26" t="s">
        <v>352</v>
      </c>
      <c r="B64" s="23"/>
      <c r="C64" s="23"/>
      <c r="D64" s="115"/>
      <c r="E64" s="115"/>
    </row>
    <row r="65" spans="1:5" ht="30">
      <c r="A65" s="27" t="s">
        <v>372</v>
      </c>
      <c r="B65" s="27"/>
      <c r="C65" s="28"/>
      <c r="D65" s="115"/>
      <c r="E65" s="115"/>
    </row>
  </sheetData>
  <sheetProtection/>
  <mergeCells count="6">
    <mergeCell ref="A7:A8"/>
    <mergeCell ref="B7:B8"/>
    <mergeCell ref="C7:C8"/>
    <mergeCell ref="D7:E7"/>
    <mergeCell ref="A5:E5"/>
    <mergeCell ref="A6:E6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D12:D15 D17:D23"/>
  </dataValidations>
  <printOptions/>
  <pageMargins left="0.31496062992125984" right="0.2362204724409449" top="0.35433070866141736" bottom="0.1968503937007874" header="0.31496062992125984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D13">
      <selection activeCell="J34" sqref="J34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</cols>
  <sheetData>
    <row r="1" spans="1:3" ht="15">
      <c r="A1" s="19" t="s">
        <v>348</v>
      </c>
      <c r="B1" s="19"/>
      <c r="C1" s="19"/>
    </row>
    <row r="2" spans="1:3" ht="15">
      <c r="A2" s="19" t="s">
        <v>355</v>
      </c>
      <c r="B2" s="19"/>
      <c r="C2" s="19"/>
    </row>
    <row r="3" spans="1:3" ht="15">
      <c r="A3" s="19" t="s">
        <v>350</v>
      </c>
      <c r="B3" s="19"/>
      <c r="C3" s="19"/>
    </row>
    <row r="4" spans="1:3" ht="15">
      <c r="A4" s="19" t="s">
        <v>356</v>
      </c>
      <c r="B4" s="19"/>
      <c r="C4" s="19"/>
    </row>
    <row r="5" spans="1:11" ht="15">
      <c r="A5" s="129" t="s">
        <v>324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5">
      <c r="A6" s="130" t="s">
        <v>366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75">
      <c r="A7" s="7" t="s">
        <v>296</v>
      </c>
      <c r="B7" s="7" t="s">
        <v>297</v>
      </c>
      <c r="C7" s="7" t="s">
        <v>298</v>
      </c>
      <c r="D7" s="7" t="s">
        <v>299</v>
      </c>
      <c r="E7" s="7" t="s">
        <v>300</v>
      </c>
      <c r="F7" s="7" t="s">
        <v>301</v>
      </c>
      <c r="G7" s="7" t="s">
        <v>302</v>
      </c>
      <c r="H7" s="7" t="s">
        <v>303</v>
      </c>
      <c r="I7" s="7" t="s">
        <v>304</v>
      </c>
      <c r="J7" s="7" t="s">
        <v>305</v>
      </c>
      <c r="K7" s="7" t="s">
        <v>306</v>
      </c>
    </row>
    <row r="8" spans="1:11" ht="21" customHeight="1">
      <c r="A8" s="5" t="s">
        <v>307</v>
      </c>
      <c r="B8" s="31">
        <v>4033303</v>
      </c>
      <c r="C8" s="31"/>
      <c r="D8" s="31"/>
      <c r="E8" s="31">
        <v>48822</v>
      </c>
      <c r="F8" s="31"/>
      <c r="G8" s="31"/>
      <c r="H8" s="31"/>
      <c r="I8" s="31"/>
      <c r="J8" s="31">
        <v>814739</v>
      </c>
      <c r="K8" s="34">
        <f aca="true" t="shared" si="0" ref="K8:K19">B8+C8+D8+E8+F8+G8+H8+I8+J8</f>
        <v>4896864</v>
      </c>
    </row>
    <row r="9" spans="1:11" ht="15">
      <c r="A9" s="6" t="s">
        <v>308</v>
      </c>
      <c r="B9" s="31"/>
      <c r="C9" s="31"/>
      <c r="D9" s="31"/>
      <c r="E9" s="31"/>
      <c r="F9" s="31"/>
      <c r="G9" s="31"/>
      <c r="H9" s="31"/>
      <c r="I9" s="31"/>
      <c r="J9" s="31"/>
      <c r="K9" s="30">
        <f t="shared" si="0"/>
        <v>0</v>
      </c>
    </row>
    <row r="10" spans="1:11" ht="15">
      <c r="A10" s="6" t="s">
        <v>309</v>
      </c>
      <c r="B10" s="31"/>
      <c r="C10" s="31"/>
      <c r="D10" s="31"/>
      <c r="E10" s="31"/>
      <c r="F10" s="31"/>
      <c r="G10" s="31"/>
      <c r="H10" s="31"/>
      <c r="I10" s="31"/>
      <c r="J10" s="31"/>
      <c r="K10" s="30">
        <f t="shared" si="0"/>
        <v>0</v>
      </c>
    </row>
    <row r="11" spans="1:11" ht="30">
      <c r="A11" s="6" t="s">
        <v>310</v>
      </c>
      <c r="B11" s="31"/>
      <c r="C11" s="31"/>
      <c r="D11" s="31"/>
      <c r="E11" s="31"/>
      <c r="F11" s="31"/>
      <c r="G11" s="31"/>
      <c r="H11" s="31"/>
      <c r="I11" s="31"/>
      <c r="J11" s="31"/>
      <c r="K11" s="30">
        <f t="shared" si="0"/>
        <v>0</v>
      </c>
    </row>
    <row r="12" spans="1:11" ht="30">
      <c r="A12" s="6" t="s">
        <v>311</v>
      </c>
      <c r="B12" s="31"/>
      <c r="C12" s="31"/>
      <c r="D12" s="31"/>
      <c r="E12" s="31"/>
      <c r="F12" s="31"/>
      <c r="G12" s="31"/>
      <c r="H12" s="31"/>
      <c r="I12" s="31"/>
      <c r="J12" s="31"/>
      <c r="K12" s="30">
        <f t="shared" si="0"/>
        <v>0</v>
      </c>
    </row>
    <row r="13" spans="1:11" ht="30">
      <c r="A13" s="6" t="s">
        <v>312</v>
      </c>
      <c r="B13" s="31"/>
      <c r="C13" s="31"/>
      <c r="D13" s="31"/>
      <c r="E13" s="31">
        <v>-112840</v>
      </c>
      <c r="F13" s="31"/>
      <c r="G13" s="31"/>
      <c r="H13" s="31"/>
      <c r="I13" s="31"/>
      <c r="J13" s="31"/>
      <c r="K13" s="30">
        <f t="shared" si="0"/>
        <v>-112840</v>
      </c>
    </row>
    <row r="14" spans="1:11" ht="30">
      <c r="A14" s="6" t="s">
        <v>313</v>
      </c>
      <c r="B14" s="31"/>
      <c r="C14" s="31"/>
      <c r="D14" s="31"/>
      <c r="E14" s="31"/>
      <c r="F14" s="31"/>
      <c r="G14" s="31"/>
      <c r="H14" s="31"/>
      <c r="I14" s="31"/>
      <c r="J14" s="31"/>
      <c r="K14" s="30">
        <f t="shared" si="0"/>
        <v>0</v>
      </c>
    </row>
    <row r="15" spans="1:11" ht="15">
      <c r="A15" s="6" t="s">
        <v>314</v>
      </c>
      <c r="B15" s="31"/>
      <c r="C15" s="31"/>
      <c r="D15" s="31"/>
      <c r="E15" s="31"/>
      <c r="F15" s="31"/>
      <c r="G15" s="31"/>
      <c r="H15" s="31"/>
      <c r="I15" s="31"/>
      <c r="J15" s="31">
        <v>1991840</v>
      </c>
      <c r="K15" s="30">
        <f t="shared" si="0"/>
        <v>1991840</v>
      </c>
    </row>
    <row r="16" spans="1:11" ht="15">
      <c r="A16" s="6" t="s">
        <v>315</v>
      </c>
      <c r="B16" s="31"/>
      <c r="C16" s="31"/>
      <c r="D16" s="31"/>
      <c r="E16" s="31"/>
      <c r="F16" s="31"/>
      <c r="G16" s="31"/>
      <c r="H16" s="31"/>
      <c r="I16" s="31"/>
      <c r="J16" s="31"/>
      <c r="K16" s="30">
        <f t="shared" si="0"/>
        <v>0</v>
      </c>
    </row>
    <row r="17" spans="1:11" ht="15">
      <c r="A17" s="6" t="s">
        <v>316</v>
      </c>
      <c r="B17" s="31"/>
      <c r="C17" s="31"/>
      <c r="D17" s="31"/>
      <c r="E17" s="31"/>
      <c r="F17" s="31"/>
      <c r="G17" s="31"/>
      <c r="H17" s="31"/>
      <c r="I17" s="31"/>
      <c r="J17" s="31">
        <v>-814739</v>
      </c>
      <c r="K17" s="30">
        <f t="shared" si="0"/>
        <v>-814739</v>
      </c>
    </row>
    <row r="18" spans="1:11" ht="15">
      <c r="A18" s="6" t="s">
        <v>317</v>
      </c>
      <c r="B18" s="31"/>
      <c r="C18" s="31"/>
      <c r="D18" s="31"/>
      <c r="E18" s="31"/>
      <c r="F18" s="31"/>
      <c r="G18" s="31"/>
      <c r="H18" s="31"/>
      <c r="I18" s="31"/>
      <c r="J18" s="31"/>
      <c r="K18" s="30">
        <f t="shared" si="0"/>
        <v>0</v>
      </c>
    </row>
    <row r="19" spans="1:11" ht="21.75" customHeight="1">
      <c r="A19" s="5" t="s">
        <v>318</v>
      </c>
      <c r="B19" s="30">
        <f aca="true" t="shared" si="1" ref="B19:I19">B8+B9+B10+B11+B12+B13+B14+B15+B16+B17+B18</f>
        <v>4033303</v>
      </c>
      <c r="C19" s="30">
        <f t="shared" si="1"/>
        <v>0</v>
      </c>
      <c r="D19" s="30">
        <f t="shared" si="1"/>
        <v>0</v>
      </c>
      <c r="E19" s="30">
        <f>E8+E9+E10+E11+E12+E13+E14+E15+E16+E17+E18-1</f>
        <v>-64019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>J8+J9+J10+J11+J12+J13+J14+J15+J16+J17+J18+0.6</f>
        <v>1991840.6</v>
      </c>
      <c r="K19" s="30">
        <f t="shared" si="0"/>
        <v>5961124.6</v>
      </c>
    </row>
    <row r="20" spans="1:11" ht="15">
      <c r="A20" s="18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5">
      <c r="A21" s="18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5">
      <c r="A22" s="5" t="s">
        <v>319</v>
      </c>
      <c r="B22" s="30">
        <f aca="true" t="shared" si="2" ref="B22:I22">B19</f>
        <v>4033303</v>
      </c>
      <c r="C22" s="30">
        <f t="shared" si="2"/>
        <v>0</v>
      </c>
      <c r="D22" s="30">
        <f t="shared" si="2"/>
        <v>0</v>
      </c>
      <c r="E22" s="30">
        <f t="shared" si="2"/>
        <v>-64019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>J19</f>
        <v>1991840.6</v>
      </c>
      <c r="K22" s="30">
        <f>SUM(B22:J22)</f>
        <v>5961124.6</v>
      </c>
    </row>
    <row r="23" spans="1:11" ht="15">
      <c r="A23" s="6" t="s">
        <v>320</v>
      </c>
      <c r="B23" s="31"/>
      <c r="C23" s="31"/>
      <c r="D23" s="31"/>
      <c r="E23" s="31"/>
      <c r="F23" s="31"/>
      <c r="G23" s="31"/>
      <c r="H23" s="31"/>
      <c r="I23" s="31"/>
      <c r="J23" s="31"/>
      <c r="K23" s="30">
        <f aca="true" t="shared" si="3" ref="K23:K32">SUM(B23:J23)</f>
        <v>0</v>
      </c>
    </row>
    <row r="24" spans="1:11" ht="15">
      <c r="A24" s="6" t="s">
        <v>309</v>
      </c>
      <c r="B24" s="31"/>
      <c r="C24" s="31"/>
      <c r="D24" s="31"/>
      <c r="E24" s="31"/>
      <c r="F24" s="31"/>
      <c r="G24" s="31"/>
      <c r="H24" s="31"/>
      <c r="I24" s="31"/>
      <c r="J24" s="31"/>
      <c r="K24" s="30">
        <f t="shared" si="3"/>
        <v>0</v>
      </c>
    </row>
    <row r="25" spans="1:11" ht="30">
      <c r="A25" s="6" t="s">
        <v>310</v>
      </c>
      <c r="B25" s="31"/>
      <c r="C25" s="31"/>
      <c r="D25" s="31"/>
      <c r="E25" s="31"/>
      <c r="F25" s="31"/>
      <c r="G25" s="31"/>
      <c r="H25" s="31"/>
      <c r="I25" s="31"/>
      <c r="J25" s="31"/>
      <c r="K25" s="30">
        <f t="shared" si="3"/>
        <v>0</v>
      </c>
    </row>
    <row r="26" spans="1:11" ht="30">
      <c r="A26" s="6" t="s">
        <v>321</v>
      </c>
      <c r="B26" s="31"/>
      <c r="C26" s="31"/>
      <c r="D26" s="31"/>
      <c r="E26" s="31"/>
      <c r="F26" s="31"/>
      <c r="G26" s="31"/>
      <c r="H26" s="31"/>
      <c r="I26" s="31"/>
      <c r="J26" s="31"/>
      <c r="K26" s="30">
        <f t="shared" si="3"/>
        <v>0</v>
      </c>
    </row>
    <row r="27" spans="1:11" ht="30">
      <c r="A27" s="6" t="s">
        <v>312</v>
      </c>
      <c r="B27" s="31"/>
      <c r="C27" s="31"/>
      <c r="D27" s="31"/>
      <c r="E27" s="77">
        <v>46826</v>
      </c>
      <c r="F27" s="31"/>
      <c r="G27" s="31"/>
      <c r="H27" s="31"/>
      <c r="I27" s="31"/>
      <c r="J27" s="31"/>
      <c r="K27" s="30">
        <f>SUM(B27:J27)</f>
        <v>46826</v>
      </c>
    </row>
    <row r="28" spans="1:11" ht="30">
      <c r="A28" s="6" t="s">
        <v>322</v>
      </c>
      <c r="B28" s="31"/>
      <c r="C28" s="31"/>
      <c r="D28" s="31"/>
      <c r="E28" s="31"/>
      <c r="F28" s="31"/>
      <c r="G28" s="31"/>
      <c r="H28" s="31"/>
      <c r="I28" s="31"/>
      <c r="J28" s="31"/>
      <c r="K28" s="30">
        <f t="shared" si="3"/>
        <v>0</v>
      </c>
    </row>
    <row r="29" spans="1:11" ht="15">
      <c r="A29" s="6" t="s">
        <v>323</v>
      </c>
      <c r="B29" s="31"/>
      <c r="C29" s="31"/>
      <c r="D29" s="31"/>
      <c r="E29" s="31"/>
      <c r="F29" s="31"/>
      <c r="G29" s="31"/>
      <c r="H29" s="31"/>
      <c r="I29" s="31"/>
      <c r="J29" s="31">
        <v>705507.8999999994</v>
      </c>
      <c r="K29" s="30">
        <f>SUM(B29:J29)</f>
        <v>705507.8999999994</v>
      </c>
    </row>
    <row r="30" spans="1:11" ht="15">
      <c r="A30" s="6" t="s">
        <v>315</v>
      </c>
      <c r="B30" s="31"/>
      <c r="C30" s="31"/>
      <c r="D30" s="31"/>
      <c r="E30" s="31"/>
      <c r="F30" s="31"/>
      <c r="G30" s="31"/>
      <c r="H30" s="31"/>
      <c r="I30" s="31"/>
      <c r="J30" s="31"/>
      <c r="K30" s="30">
        <f t="shared" si="3"/>
        <v>0</v>
      </c>
    </row>
    <row r="31" spans="1:11" ht="15">
      <c r="A31" s="6" t="s">
        <v>316</v>
      </c>
      <c r="B31" s="31"/>
      <c r="C31" s="31"/>
      <c r="D31" s="31"/>
      <c r="E31" s="31"/>
      <c r="F31" s="31"/>
      <c r="G31" s="31"/>
      <c r="H31" s="31"/>
      <c r="I31" s="31"/>
      <c r="J31" s="31">
        <v>-613500</v>
      </c>
      <c r="K31" s="30">
        <f>SUM(B31:J31)</f>
        <v>-613500</v>
      </c>
    </row>
    <row r="32" spans="1:11" ht="15">
      <c r="A32" s="6" t="s">
        <v>317</v>
      </c>
      <c r="B32" s="31"/>
      <c r="C32" s="31"/>
      <c r="D32" s="31"/>
      <c r="E32" s="31"/>
      <c r="F32" s="31"/>
      <c r="G32" s="31"/>
      <c r="H32" s="31"/>
      <c r="I32" s="31"/>
      <c r="J32" s="31"/>
      <c r="K32" s="30">
        <f t="shared" si="3"/>
        <v>0</v>
      </c>
    </row>
    <row r="33" spans="1:11" ht="18" customHeight="1">
      <c r="A33" s="5" t="s">
        <v>367</v>
      </c>
      <c r="B33" s="30">
        <f aca="true" t="shared" si="4" ref="B33:I33">SUM(B22:B32)</f>
        <v>4033303</v>
      </c>
      <c r="C33" s="30">
        <f t="shared" si="4"/>
        <v>0</v>
      </c>
      <c r="D33" s="30">
        <f t="shared" si="4"/>
        <v>0</v>
      </c>
      <c r="E33" s="30">
        <f>SUM(E22:E32)</f>
        <v>-17193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>SUM(J22:J32)</f>
        <v>2083848.4999999995</v>
      </c>
      <c r="K33" s="30">
        <f>SUM(B33:J33)</f>
        <v>6099958.5</v>
      </c>
    </row>
    <row r="35" spans="1:3" ht="15">
      <c r="A35" s="29" t="s">
        <v>343</v>
      </c>
      <c r="B35" s="19"/>
      <c r="C35" s="19"/>
    </row>
    <row r="36" spans="1:11" ht="15">
      <c r="A36" s="29" t="s">
        <v>354</v>
      </c>
      <c r="B36" s="19"/>
      <c r="C36" s="19"/>
      <c r="E36" s="32"/>
      <c r="F36" s="32"/>
      <c r="K36" s="60"/>
    </row>
    <row r="37" spans="1:6" ht="15">
      <c r="A37" s="19"/>
      <c r="B37" s="19"/>
      <c r="C37" s="19"/>
      <c r="F37" s="32"/>
    </row>
    <row r="38" spans="1:11" ht="15">
      <c r="A38" s="19" t="s">
        <v>352</v>
      </c>
      <c r="B38" s="19"/>
      <c r="C38" s="19"/>
      <c r="F38" s="32"/>
      <c r="K38" s="60"/>
    </row>
    <row r="39" spans="1:3" ht="15">
      <c r="A39" s="19" t="s">
        <v>371</v>
      </c>
      <c r="B39" s="19"/>
      <c r="C39" s="19"/>
    </row>
  </sheetData>
  <sheetProtection/>
  <mergeCells count="2">
    <mergeCell ref="A5:K5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2016-07-19T10:45:59Z</cp:lastPrinted>
  <dcterms:created xsi:type="dcterms:W3CDTF">2012-02-03T11:53:42Z</dcterms:created>
  <dcterms:modified xsi:type="dcterms:W3CDTF">2016-09-09T12:47:19Z</dcterms:modified>
  <cp:category/>
  <cp:version/>
  <cp:contentType/>
  <cp:contentStatus/>
</cp:coreProperties>
</file>