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<sst xmlns="http://schemas.openxmlformats.org/spreadsheetml/2006/main" count="422" uniqueCount="360">
  <si>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</si>
  <si>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</si>
  <si>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</si>
  <si>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</si>
  <si>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</si>
  <si>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</si>
  <si>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</si>
  <si>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</si>
  <si>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</si>
  <si>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</si>
  <si>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</si>
  <si>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</si>
  <si>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</si>
  <si>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</si>
  <si>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</si>
  <si>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</si>
  <si>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</si>
  <si>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</si>
  <si>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</si>
  <si>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</si>
  <si>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</si>
  <si>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</si>
  <si>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</si>
  <si>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</si>
  <si>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</si>
  <si>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</si>
  <si>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</si>
  <si>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</si>
  <si>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</si>
  <si>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</si>
  <si>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</si>
  <si>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</si>
  <si>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</si>
  <si>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</si>
  <si>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</si>
  <si>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</si>
  <si>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</si>
  <si>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</si>
  <si>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</si>
  <si>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</si>
  <si>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</si>
  <si>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</si>
  <si>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</si>
  <si>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</si>
  <si>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</si>
  <si>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</si>
  <si>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</si>
  <si>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</si>
  <si>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</si>
  <si>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</si>
  <si>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</si>
  <si>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</si>
  <si>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</si>
  <si>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</si>
  <si>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</si>
  <si>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</si>
  <si>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</si>
  <si>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</si>
  <si>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</si>
  <si>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</si>
  <si>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</si>
  <si>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</si>
  <si>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</si>
  <si>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</si>
  <si>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</si>
  <si>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</si>
  <si>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</si>
  <si>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</si>
  <si>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</si>
  <si>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</si>
  <si>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</si>
  <si>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</si>
  <si>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</si>
  <si>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</si>
  <si>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</si>
  <si>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</si>
  <si>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</si>
  <si>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</si>
  <si>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</si>
  <si>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</si>
  <si>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</si>
  <si>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</si>
  <si>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</si>
  <si>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</si>
  <si>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</si>
  <si>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</si>
  <si>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</si>
  <si>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</si>
  <si>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</si>
  <si>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</si>
  <si>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</si>
  <si>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</si>
  <si>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</si>
  <si>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</si>
  <si>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</si>
  <si>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</si>
  <si>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</si>
  <si>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</si>
  <si>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</si>
  <si>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</si>
  <si>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</si>
  <si>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</si>
  <si>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</si>
  <si>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</si>
  <si>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</si>
  <si>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</si>
  <si>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</si>
  <si>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</si>
  <si>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</si>
  <si>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</si>
  <si>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</si>
  <si>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</si>
  <si>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</si>
  <si>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</si>
  <si>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</si>
  <si>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</si>
  <si>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</si>
  <si>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</si>
  <si>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</si>
  <si>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</si>
  <si>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</si>
  <si>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</si>
  <si>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</si>
  <si>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</si>
  <si>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</si>
  <si>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</si>
  <si>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</si>
  <si>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</si>
  <si>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</si>
  <si>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</si>
  <si>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</si>
  <si>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</si>
  <si>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</si>
  <si>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</si>
  <si>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</si>
  <si>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</si>
  <si>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</si>
  <si>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</si>
  <si>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</si>
  <si>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</si>
  <si>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</si>
  <si>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</si>
  <si>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</si>
  <si>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</si>
  <si>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</si>
  <si>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</si>
  <si>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</si>
  <si>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</si>
  <si>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</si>
  <si>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</si>
  <si>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</si>
  <si>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</si>
  <si>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</si>
  <si>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</si>
  <si>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</si>
  <si>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</si>
  <si>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</si>
  <si>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</si>
  <si>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</si>
  <si>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</si>
  <si>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</si>
  <si>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</si>
  <si>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</si>
  <si>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</si>
  <si>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</si>
  <si>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</si>
  <si>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</si>
  <si>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</si>
  <si>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</si>
  <si>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</si>
  <si>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</si>
  <si>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</si>
  <si>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</si>
  <si>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</si>
  <si>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</si>
  <si>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</si>
  <si>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</si>
  <si>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</si>
  <si>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</si>
  <si>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</si>
  <si>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</si>
  <si>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</si>
  <si>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</si>
  <si>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</si>
  <si>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</si>
  <si>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</si>
  <si>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</si>
  <si>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</si>
  <si>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</si>
  <si>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</si>
  <si>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</si>
  <si>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</si>
  <si>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</si>
  <si>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</si>
  <si>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</si>
  <si>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</si>
  <si>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</si>
  <si>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</si>
  <si>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</si>
  <si>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</si>
  <si>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</si>
  <si>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</si>
  <si>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</si>
  <si>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</si>
  <si>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</si>
  <si>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</si>
  <si>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</si>
  <si>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</si>
  <si>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</si>
  <si>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</si>
  <si>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</si>
  <si>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</si>
  <si>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</si>
  <si>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</si>
  <si>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</si>
  <si>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</si>
  <si>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</si>
  <si>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</si>
  <si>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</si>
  <si>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</si>
  <si>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</si>
  <si>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</si>
  <si>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</si>
  <si>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</si>
  <si>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</si>
  <si>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</si>
  <si>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</si>
  <si>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</si>
  <si>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</si>
  <si>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</si>
  <si>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</si>
  <si>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</si>
  <si>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</si>
  <si>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</si>
  <si>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</si>
  <si>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</si>
  <si>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</si>
  <si>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</si>
  <si>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</si>
  <si>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</si>
  <si>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</si>
  <si>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</si>
  <si>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</si>
  <si>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</si>
  <si>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</si>
  <si>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</si>
  <si>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</si>
  <si>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</si>
  <si>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</si>
  <si>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</si>
  <si>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</si>
  <si>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</si>
  <si>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</si>
  <si>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</si>
  <si>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</si>
  <si>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</si>
  <si>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</si>
  <si>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</si>
  <si>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</si>
  <si>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</si>
  <si>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</si>
  <si>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</si>
  <si>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</si>
  <si>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</si>
  <si>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</si>
  <si>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</si>
  <si>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</si>
  <si>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</si>
  <si>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</si>
  <si>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</si>
  <si>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</si>
  <si>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</si>
  <si>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</si>
  <si>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</si>
  <si>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</si>
  <si>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</si>
  <si>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</si>
  <si>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</si>
  <si>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</si>
  <si>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</si>
  <si>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</si>
  <si>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</si>
  <si>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</si>
  <si>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</si>
  <si>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</si>
  <si>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</si>
  <si>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</si>
  <si>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</si>
  <si>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</si>
  <si>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</si>
  <si>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</si>
  <si>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</si>
  <si>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</si>
  <si>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</si>
  <si>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</si>
  <si>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</si>
  <si>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</si>
  <si>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</si>
  <si>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</si>
  <si>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</si>
  <si>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</si>
  <si>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</si>
  <si>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</si>
  <si>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</si>
  <si>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</si>
  <si>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</si>
  <si>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</si>
  <si>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</si>
  <si>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</si>
  <si>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</si>
  <si>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</si>
  <si>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</si>
  <si>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</si>
  <si>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</si>
  <si>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</si>
  <si>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</si>
  <si>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</si>
  <si>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</si>
  <si>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</si>
  <si>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</si>
  <si>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</si>
  <si>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</si>
  <si>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</si>
  <si>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</si>
  <si>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</si>
  <si>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</si>
  <si>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</si>
  <si>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</si>
  <si>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</si>
  <si>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</si>
  <si>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</si>
  <si>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</si>
  <si>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</si>
  <si>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</si>
  <si>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</si>
  <si>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</si>
  <si>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</si>
  <si>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</si>
  <si>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</si>
  <si>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</si>
  <si>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</si>
  <si>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</si>
  <si>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</si>
  <si>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</si>
  <si>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</si>
  <si>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</si>
  <si>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</si>
  <si>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</si>
  <si>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</si>
  <si>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</si>
  <si>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</si>
  <si>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</si>
  <si>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</si>
  <si>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</si>
  <si>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01.01.2016  do  30.09.2016.</t>
  </si>
  <si>
    <t>Datum, 19.10.2016</t>
  </si>
  <si>
    <t>od   01.01.2016 do  30.09.2016.</t>
  </si>
  <si>
    <t>od 01.01.2016  do 30.09.2016</t>
  </si>
  <si>
    <t>Podgorici, 19.10.2016</t>
  </si>
  <si>
    <t>od 01.01.2016  do  30.09.2016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</si>
</sst>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76">
      <selection activeCell="D107" sqref="D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354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4755.35</v>
      </c>
      <c r="E11" s="54">
        <f>++E12+E13+E14+E15</f>
        <v>6452.030000000001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8250.04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f>+-3672</f>
        <v>-3672</v>
      </c>
      <c r="E15" s="54">
        <v>-1798.01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794073.3200000001</v>
      </c>
      <c r="E16" s="54">
        <f>SUM(E17:E21)</f>
        <v>824594.08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148286.92</v>
      </c>
      <c r="E18" s="54">
        <v>145880.68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-154213.6</v>
      </c>
      <c r="E21" s="54">
        <f>+-121286.6</f>
        <v>-121286.6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34369186.050000004</v>
      </c>
      <c r="E22" s="54">
        <f>++E23+E35</f>
        <v>30792866.34</v>
      </c>
    </row>
    <row r="23" spans="1:5" ht="15">
      <c r="A23" s="10" t="s">
        <v>57</v>
      </c>
      <c r="B23" s="11" t="s">
        <v>75</v>
      </c>
      <c r="C23" s="37"/>
      <c r="D23" s="54">
        <f>SUM(D24:D34)</f>
        <v>34369186.050000004</v>
      </c>
      <c r="E23" s="54">
        <f>SUM(E24:E34)</f>
        <v>30792866.34</v>
      </c>
    </row>
    <row r="24" spans="1:5" ht="30">
      <c r="A24" s="13" t="s">
        <v>76</v>
      </c>
      <c r="B24" s="11" t="s">
        <v>77</v>
      </c>
      <c r="C24" s="37"/>
      <c r="D24" s="54">
        <v>33732338.85</v>
      </c>
      <c r="E24" s="54">
        <v>30202038.47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93743.96</v>
      </c>
      <c r="E28" s="54">
        <v>98362.34</v>
      </c>
    </row>
    <row r="29" spans="1:5" ht="30">
      <c r="A29" s="13" t="s">
        <v>86</v>
      </c>
      <c r="B29" s="12" t="s">
        <v>87</v>
      </c>
      <c r="C29" s="37"/>
      <c r="D29" s="54">
        <v>53936.85</v>
      </c>
      <c r="E29" s="54">
        <v>55323.8</v>
      </c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489166.39</v>
      </c>
      <c r="E33" s="54">
        <v>437141.73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700000</v>
      </c>
      <c r="E39" s="54">
        <f>SUM(E40:E42)</f>
        <v>880000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700000</v>
      </c>
      <c r="E41" s="54">
        <v>880000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1749720.32</v>
      </c>
      <c r="E43" s="54">
        <f>++E44+E45+E52</f>
        <v>830216.7</v>
      </c>
    </row>
    <row r="44" spans="1:5" ht="15">
      <c r="A44" s="10">
        <v>11</v>
      </c>
      <c r="B44" s="11" t="s">
        <v>108</v>
      </c>
      <c r="C44" s="37"/>
      <c r="D44" s="54">
        <v>1639037.76</v>
      </c>
      <c r="E44" s="54">
        <v>640590.99</v>
      </c>
    </row>
    <row r="45" spans="1:5" ht="15">
      <c r="A45" s="10" t="s">
        <v>57</v>
      </c>
      <c r="B45" s="11" t="s">
        <v>109</v>
      </c>
      <c r="C45" s="37"/>
      <c r="D45" s="54">
        <f>SUM(D46:D51)</f>
        <v>110682.56</v>
      </c>
      <c r="E45" s="54">
        <f>SUM(E46:E51)</f>
        <v>189625.71</v>
      </c>
    </row>
    <row r="46" spans="1:5" ht="15">
      <c r="A46" s="10">
        <v>12</v>
      </c>
      <c r="B46" s="11" t="s">
        <v>110</v>
      </c>
      <c r="C46" s="37"/>
      <c r="D46" s="54">
        <v>102956.57</v>
      </c>
      <c r="E46" s="54">
        <v>189597.34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5925.15</v>
      </c>
      <c r="E49" s="54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1800.84</v>
      </c>
      <c r="E51" s="54">
        <v>28.37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239342.11</v>
      </c>
      <c r="E53" s="54">
        <v>272896.15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966595.79</v>
      </c>
      <c r="E54" s="54">
        <f>SUM(E55:E56)</f>
        <v>1054444.76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966595.79</v>
      </c>
      <c r="E56" s="54">
        <v>1054444.76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38823672.940000005</v>
      </c>
      <c r="E58" s="54">
        <f>++E57+E54+E53+E43+E39+E22+E16+E11</f>
        <v>34661470.06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10534257.24</v>
      </c>
      <c r="E66" s="54">
        <f>+E74+E75+E67+E68+E73</f>
        <v>8035254.59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1850053.32</v>
      </c>
      <c r="E74" s="54">
        <v>306920.27</v>
      </c>
    </row>
    <row r="75" spans="1:5" ht="15">
      <c r="A75" s="9" t="s">
        <v>57</v>
      </c>
      <c r="B75" s="11" t="s">
        <v>139</v>
      </c>
      <c r="C75" s="37"/>
      <c r="D75" s="54">
        <f>++D76+D77</f>
        <v>8684203.92</v>
      </c>
      <c r="E75" s="54">
        <f>++E76+E77</f>
        <v>7728334.32</v>
      </c>
    </row>
    <row r="76" spans="1:5" ht="15">
      <c r="A76" s="9" t="s">
        <v>140</v>
      </c>
      <c r="B76" s="11" t="s">
        <v>141</v>
      </c>
      <c r="C76" s="37"/>
      <c r="D76" s="54">
        <v>7243334.32</v>
      </c>
      <c r="E76" s="54">
        <v>6269822.5</v>
      </c>
    </row>
    <row r="77" spans="1:5" ht="15">
      <c r="A77" s="9" t="s">
        <v>142</v>
      </c>
      <c r="B77" s="11" t="s">
        <v>143</v>
      </c>
      <c r="C77" s="37"/>
      <c r="D77" s="54">
        <v>1440869.6</v>
      </c>
      <c r="E77" s="54">
        <v>1458511.82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24730555.96</v>
      </c>
      <c r="E78" s="54">
        <f>++E79+E86+E91</f>
        <v>23026779.130000003</v>
      </c>
    </row>
    <row r="79" spans="1:5" ht="15">
      <c r="A79" s="9" t="s">
        <v>57</v>
      </c>
      <c r="B79" s="11" t="s">
        <v>145</v>
      </c>
      <c r="C79" s="37"/>
      <c r="D79" s="54">
        <f>SUM(D80:D85)</f>
        <v>564234.89</v>
      </c>
      <c r="E79" s="54">
        <f>SUM(E80:E85)</f>
        <v>675553.28</v>
      </c>
    </row>
    <row r="80" spans="1:5" ht="15">
      <c r="A80" s="9">
        <v>980</v>
      </c>
      <c r="B80" s="11" t="s">
        <v>146</v>
      </c>
      <c r="C80" s="37"/>
      <c r="D80" s="54">
        <v>152640.47</v>
      </c>
      <c r="E80" s="54">
        <v>208024.93</v>
      </c>
    </row>
    <row r="81" spans="1:5" ht="15">
      <c r="A81" s="9">
        <v>982</v>
      </c>
      <c r="B81" s="11" t="s">
        <v>147</v>
      </c>
      <c r="C81" s="37"/>
      <c r="D81" s="54">
        <v>238902.51</v>
      </c>
      <c r="E81" s="54">
        <v>294836.44</v>
      </c>
    </row>
    <row r="82" spans="1:5" ht="15">
      <c r="A82" s="9">
        <v>983</v>
      </c>
      <c r="B82" s="11" t="s">
        <v>148</v>
      </c>
      <c r="C82" s="37"/>
      <c r="D82" s="54">
        <v>172691.91</v>
      </c>
      <c r="E82" s="54">
        <v>172691.91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24166321.07</v>
      </c>
      <c r="E86" s="54">
        <f>SUM(E87:E90)</f>
        <v>22351225.85</v>
      </c>
    </row>
    <row r="87" spans="1:5" ht="15">
      <c r="A87" s="9">
        <v>970</v>
      </c>
      <c r="B87" s="11" t="s">
        <v>154</v>
      </c>
      <c r="C87" s="37"/>
      <c r="D87" s="54">
        <v>21522179.81</v>
      </c>
      <c r="E87" s="54">
        <v>19893640.89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2644141.26</v>
      </c>
      <c r="E90" s="54">
        <v>2457584.96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530269.08</v>
      </c>
      <c r="E94" s="54">
        <f>++E95+E96+E97+E98+E99+E100+E101</f>
        <v>554882.3</v>
      </c>
    </row>
    <row r="95" spans="1:5" ht="15">
      <c r="A95" s="9">
        <v>22</v>
      </c>
      <c r="B95" s="11" t="s">
        <v>162</v>
      </c>
      <c r="C95" s="37"/>
      <c r="D95" s="54">
        <v>411072.01</v>
      </c>
      <c r="E95" s="54">
        <v>287760.96</v>
      </c>
    </row>
    <row r="96" spans="1:5" ht="15">
      <c r="A96" s="9">
        <v>23</v>
      </c>
      <c r="B96" s="11" t="s">
        <v>163</v>
      </c>
      <c r="C96" s="37"/>
      <c r="D96" s="54">
        <v>89197.47</v>
      </c>
      <c r="E96" s="54">
        <v>81608.61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17620.65</v>
      </c>
      <c r="E100" s="54">
        <v>17897.19</v>
      </c>
    </row>
    <row r="101" spans="1:5" ht="15">
      <c r="A101" s="9" t="s">
        <v>168</v>
      </c>
      <c r="B101" s="11" t="s">
        <v>169</v>
      </c>
      <c r="C101" s="58"/>
      <c r="D101" s="54">
        <v>12378.95</v>
      </c>
      <c r="E101" s="54">
        <v>167615.54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28579.23</v>
      </c>
      <c r="E107" s="54">
        <v>44542.61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38823672.94</v>
      </c>
      <c r="E108" s="54">
        <f>++E107+E94+E78+E66+E63</f>
        <v>34661470.06</v>
      </c>
    </row>
    <row r="110" spans="1:2" ht="15">
      <c r="A110" s="59" t="s">
        <v>353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355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34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356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3112509.1899999995</v>
      </c>
      <c r="E10" s="55">
        <f>++E11+E20</f>
        <v>4717926.23</v>
      </c>
    </row>
    <row r="11" spans="1:5" ht="15">
      <c r="A11" s="19"/>
      <c r="B11" s="20" t="s">
        <v>180</v>
      </c>
      <c r="C11" s="58">
        <v>12</v>
      </c>
      <c r="D11" s="55">
        <f>++D12+D17+D16+D19</f>
        <v>3097976.0799999996</v>
      </c>
      <c r="E11" s="55">
        <f>++E12+E17+E16+E19</f>
        <v>4697899.720000001</v>
      </c>
    </row>
    <row r="12" spans="1:5" ht="15">
      <c r="A12" s="19">
        <v>750</v>
      </c>
      <c r="B12" s="21" t="s">
        <v>181</v>
      </c>
      <c r="C12" s="38"/>
      <c r="D12" s="55">
        <v>3225188.67</v>
      </c>
      <c r="E12" s="55">
        <v>4978561.12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f>+-171695.31</f>
        <v>-171695.31</v>
      </c>
      <c r="E16" s="55">
        <v>-282384.29</v>
      </c>
    </row>
    <row r="17" spans="1:5" ht="15">
      <c r="A17" s="19">
        <v>756</v>
      </c>
      <c r="B17" s="21" t="s">
        <v>186</v>
      </c>
      <c r="C17" s="38"/>
      <c r="D17" s="55">
        <v>55384.46</v>
      </c>
      <c r="E17" s="55">
        <v>334.66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f>+-10901.74</f>
        <v>-10901.74</v>
      </c>
      <c r="E19" s="55">
        <v>1388.23</v>
      </c>
    </row>
    <row r="20" spans="1:5" ht="15">
      <c r="A20" s="19"/>
      <c r="B20" s="20" t="s">
        <v>189</v>
      </c>
      <c r="C20" s="58">
        <v>13</v>
      </c>
      <c r="D20" s="55">
        <f>++D21+D24</f>
        <v>14533.109999999999</v>
      </c>
      <c r="E20" s="55">
        <f>++E21+E24</f>
        <v>20026.51</v>
      </c>
    </row>
    <row r="21" spans="1:5" ht="15">
      <c r="A21" s="19">
        <v>760</v>
      </c>
      <c r="B21" s="21" t="s">
        <v>190</v>
      </c>
      <c r="C21" s="38"/>
      <c r="D21" s="55">
        <v>11505.39</v>
      </c>
      <c r="E21" s="55">
        <v>16642.69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3027.72</v>
      </c>
      <c r="E24" s="55">
        <v>3383.82</v>
      </c>
    </row>
    <row r="25" spans="1:5" ht="15.75" customHeight="1">
      <c r="A25" s="19"/>
      <c r="B25" s="20" t="s">
        <v>194</v>
      </c>
      <c r="C25" s="38"/>
      <c r="D25" s="55">
        <f>++D26+D37+D43</f>
        <v>2632138.05</v>
      </c>
      <c r="E25" s="55">
        <f>++E26+E37+E43</f>
        <v>4023044.9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783175.38</v>
      </c>
      <c r="E26" s="55">
        <f>SUM(E27:E36)</f>
        <v>1070315.2199999997</v>
      </c>
    </row>
    <row r="27" spans="1:5" ht="15.75" customHeight="1">
      <c r="A27" s="19">
        <v>400</v>
      </c>
      <c r="B27" s="21" t="s">
        <v>196</v>
      </c>
      <c r="C27" s="38"/>
      <c r="D27" s="55">
        <v>854205.97</v>
      </c>
      <c r="E27" s="55">
        <v>1147990.79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f>+-37748.96</f>
        <v>-37748.96</v>
      </c>
      <c r="E31" s="55">
        <v>-45712.83</v>
      </c>
    </row>
    <row r="32" spans="1:5" ht="19.5" customHeight="1">
      <c r="A32" s="19">
        <v>405</v>
      </c>
      <c r="B32" s="21" t="s">
        <v>201</v>
      </c>
      <c r="C32" s="38"/>
      <c r="D32" s="55">
        <f>+-55933.93</f>
        <v>-55933.93</v>
      </c>
      <c r="E32" s="55">
        <v>24724.82</v>
      </c>
    </row>
    <row r="33" spans="1:5" ht="27.75" customHeight="1">
      <c r="A33" s="19">
        <v>406</v>
      </c>
      <c r="B33" s="21" t="s">
        <v>202</v>
      </c>
      <c r="C33" s="38"/>
      <c r="D33" s="55">
        <v>22652.3</v>
      </c>
      <c r="E33" s="55">
        <v>-10647.62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-25634.1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-20405.84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1803994.19</v>
      </c>
      <c r="E37" s="55">
        <f>SUM(E38:E42)</f>
        <v>2902090.66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1780814.65</v>
      </c>
      <c r="E39" s="55">
        <v>3134544.73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23179.54</v>
      </c>
      <c r="E42" s="55">
        <v>-232454.07</v>
      </c>
    </row>
    <row r="43" spans="1:5" ht="18" customHeight="1">
      <c r="A43" s="19"/>
      <c r="B43" s="20" t="s">
        <v>214</v>
      </c>
      <c r="C43" s="38"/>
      <c r="D43" s="55">
        <f>SUM(D44:D52)</f>
        <v>44968.48</v>
      </c>
      <c r="E43" s="55">
        <f>SUM(E44:E52)</f>
        <v>50639.020000000004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37965.8</v>
      </c>
      <c r="E47" s="55">
        <v>46761.68</v>
      </c>
    </row>
    <row r="48" spans="1:5" ht="17.25" customHeight="1">
      <c r="A48" s="19">
        <v>424</v>
      </c>
      <c r="B48" s="21" t="s">
        <v>219</v>
      </c>
      <c r="C48" s="38"/>
      <c r="D48" s="55">
        <v>6554.83</v>
      </c>
      <c r="E48" s="55">
        <v>3027.72</v>
      </c>
    </row>
    <row r="49" spans="1:5" ht="16.5" customHeight="1">
      <c r="A49" s="19">
        <v>429</v>
      </c>
      <c r="B49" s="21" t="s">
        <v>220</v>
      </c>
      <c r="C49" s="38"/>
      <c r="D49" s="55">
        <v>447.85</v>
      </c>
      <c r="E49" s="55">
        <v>849.62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480371.13999999966</v>
      </c>
      <c r="E53" s="55">
        <f>++E10-E25</f>
        <v>694881.3300000005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638310.9299999999</v>
      </c>
      <c r="E54" s="55">
        <f>++E55+E57+E58+E62+E67+E74-E75</f>
        <v>815695.06</v>
      </c>
    </row>
    <row r="55" spans="1:5" ht="18.75" customHeight="1">
      <c r="A55" s="19"/>
      <c r="B55" s="20" t="s">
        <v>226</v>
      </c>
      <c r="C55" s="58"/>
      <c r="D55" s="55">
        <v>269308.49</v>
      </c>
      <c r="E55" s="55">
        <v>362731.45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34588.04</v>
      </c>
      <c r="E57" s="55">
        <v>44500.65</v>
      </c>
    </row>
    <row r="58" spans="1:5" ht="15">
      <c r="A58" s="18"/>
      <c r="B58" s="20" t="s">
        <v>229</v>
      </c>
      <c r="C58" s="38"/>
      <c r="D58" s="55">
        <f>++D59+D60+D61</f>
        <v>194684.87999999998</v>
      </c>
      <c r="E58" s="55">
        <f>++E59+E60+E61</f>
        <v>253922.94</v>
      </c>
    </row>
    <row r="59" spans="1:5" ht="18" customHeight="1">
      <c r="A59" s="19"/>
      <c r="B59" s="21" t="s">
        <v>230</v>
      </c>
      <c r="C59" s="38"/>
      <c r="D59" s="55">
        <v>165070.21</v>
      </c>
      <c r="E59" s="55">
        <v>218189.87</v>
      </c>
    </row>
    <row r="60" spans="1:5" ht="15">
      <c r="A60" s="19"/>
      <c r="B60" s="21" t="s">
        <v>231</v>
      </c>
      <c r="C60" s="38"/>
      <c r="D60" s="55">
        <v>18184.71</v>
      </c>
      <c r="E60" s="55">
        <v>23458.32</v>
      </c>
    </row>
    <row r="61" spans="1:5" ht="15">
      <c r="A61" s="19"/>
      <c r="B61" s="21" t="s">
        <v>232</v>
      </c>
      <c r="C61" s="38"/>
      <c r="D61" s="55">
        <v>11429.96</v>
      </c>
      <c r="E61" s="55">
        <v>12274.75</v>
      </c>
    </row>
    <row r="62" spans="1:5" ht="15">
      <c r="A62" s="18"/>
      <c r="B62" s="20" t="s">
        <v>233</v>
      </c>
      <c r="C62" s="38"/>
      <c r="D62" s="55">
        <f>++D63+D64+D65+D66</f>
        <v>18210.28</v>
      </c>
      <c r="E62" s="55">
        <f>++E63+E64+E65+E66</f>
        <v>23399.44</v>
      </c>
    </row>
    <row r="63" spans="1:5" ht="30">
      <c r="A63" s="19"/>
      <c r="B63" s="21" t="s">
        <v>234</v>
      </c>
      <c r="C63" s="38"/>
      <c r="D63" s="55">
        <v>4110.2</v>
      </c>
      <c r="E63" s="55">
        <v>7090.35</v>
      </c>
    </row>
    <row r="64" spans="1:5" ht="14.25" customHeight="1">
      <c r="A64" s="19"/>
      <c r="B64" s="21" t="s">
        <v>235</v>
      </c>
      <c r="C64" s="38"/>
      <c r="D64" s="55">
        <v>5162.22</v>
      </c>
      <c r="E64" s="55">
        <v>4060.88</v>
      </c>
    </row>
    <row r="65" spans="1:5" ht="15.75" customHeight="1">
      <c r="A65" s="19"/>
      <c r="B65" s="21" t="s">
        <v>236</v>
      </c>
      <c r="C65" s="38"/>
      <c r="D65" s="55">
        <v>7495.29</v>
      </c>
      <c r="E65" s="55">
        <v>10547.26</v>
      </c>
    </row>
    <row r="66" spans="1:5" ht="15">
      <c r="A66" s="19"/>
      <c r="B66" s="21" t="s">
        <v>237</v>
      </c>
      <c r="C66" s="38"/>
      <c r="D66" s="55">
        <v>1442.57</v>
      </c>
      <c r="E66" s="55">
        <v>1700.95</v>
      </c>
    </row>
    <row r="67" spans="1:5" ht="15">
      <c r="A67" s="18"/>
      <c r="B67" s="20" t="s">
        <v>238</v>
      </c>
      <c r="C67" s="38"/>
      <c r="D67" s="55">
        <f>++D68+D69+D70+D71+D72+D73</f>
        <v>153608.34</v>
      </c>
      <c r="E67" s="55">
        <f>++E68+E69+E70+E71+E72+E73</f>
        <v>229435.81</v>
      </c>
    </row>
    <row r="68" spans="1:5" ht="44.25" customHeight="1">
      <c r="A68" s="19"/>
      <c r="B68" s="21" t="s">
        <v>239</v>
      </c>
      <c r="C68" s="38"/>
      <c r="D68" s="55">
        <v>15356.38</v>
      </c>
      <c r="E68" s="55">
        <v>34447.61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18753.23</v>
      </c>
      <c r="E70" s="55">
        <v>32167.66</v>
      </c>
    </row>
    <row r="71" spans="1:5" ht="15.75" customHeight="1">
      <c r="A71" s="19"/>
      <c r="B71" s="21" t="s">
        <v>242</v>
      </c>
      <c r="C71" s="38"/>
      <c r="D71" s="55">
        <v>594.5</v>
      </c>
      <c r="E71" s="55">
        <v>695.15</v>
      </c>
    </row>
    <row r="72" spans="1:5" ht="15.75" customHeight="1">
      <c r="A72" s="19"/>
      <c r="B72" s="21" t="s">
        <v>243</v>
      </c>
      <c r="C72" s="38"/>
      <c r="D72" s="55">
        <v>48259.13</v>
      </c>
      <c r="E72" s="55">
        <v>55817.15</v>
      </c>
    </row>
    <row r="73" spans="1:5" ht="15.75" customHeight="1">
      <c r="A73" s="19"/>
      <c r="B73" s="21" t="s">
        <v>244</v>
      </c>
      <c r="C73" s="38"/>
      <c r="D73" s="55">
        <v>70645.1</v>
      </c>
      <c r="E73" s="55">
        <v>106308.24</v>
      </c>
    </row>
    <row r="74" spans="1:5" ht="15.75" customHeight="1">
      <c r="A74" s="19"/>
      <c r="B74" s="20" t="s">
        <v>245</v>
      </c>
      <c r="C74" s="38"/>
      <c r="D74" s="55">
        <v>13969.17</v>
      </c>
      <c r="E74" s="55">
        <v>13346.43</v>
      </c>
    </row>
    <row r="75" spans="1:5" ht="15.75" customHeight="1">
      <c r="A75" s="19">
        <v>706</v>
      </c>
      <c r="B75" s="20" t="s">
        <v>246</v>
      </c>
      <c r="C75" s="38"/>
      <c r="D75" s="55">
        <v>46058.27</v>
      </c>
      <c r="E75" s="55">
        <v>111641.66</v>
      </c>
    </row>
    <row r="76" spans="1:5" ht="15.75" customHeight="1">
      <c r="A76" s="19"/>
      <c r="B76" s="20" t="s">
        <v>247</v>
      </c>
      <c r="C76" s="38"/>
      <c r="D76" s="55">
        <f>++D53-D54</f>
        <v>-157939.79000000027</v>
      </c>
      <c r="E76" s="55">
        <f>++E53-E54</f>
        <v>-120813.72999999952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1598809.3900000001</v>
      </c>
      <c r="E77" s="55">
        <f>++E92+E109</f>
        <v>1722027.58</v>
      </c>
    </row>
    <row r="78" spans="1:5" ht="31.5" customHeight="1">
      <c r="A78" s="19"/>
      <c r="B78" s="20" t="s">
        <v>249</v>
      </c>
      <c r="C78" s="38"/>
      <c r="D78" s="55">
        <f>+SUM(D79:D84)</f>
        <v>1062495.13</v>
      </c>
      <c r="E78" s="55">
        <f>+SUM(E79:E84)</f>
        <v>1004992.44</v>
      </c>
    </row>
    <row r="79" spans="1:5" ht="15.75" customHeight="1">
      <c r="A79" s="19">
        <v>770</v>
      </c>
      <c r="B79" s="21" t="s">
        <v>250</v>
      </c>
      <c r="C79" s="38"/>
      <c r="D79" s="55">
        <v>837828.1</v>
      </c>
      <c r="E79" s="55">
        <v>932647.97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224667.03</v>
      </c>
      <c r="E81" s="55">
        <v>72344.47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46872.59</v>
      </c>
      <c r="E85" s="55">
        <f>SUM(E86:E91)</f>
        <v>37004.46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46872.59</v>
      </c>
      <c r="E87" s="55">
        <v>37004.46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1015622.5399999999</v>
      </c>
      <c r="E92" s="55">
        <f>++E78-E85</f>
        <v>967987.98</v>
      </c>
    </row>
    <row r="93" spans="1:5" ht="32.25" customHeight="1">
      <c r="A93" s="19"/>
      <c r="B93" s="20" t="s">
        <v>267</v>
      </c>
      <c r="C93" s="38"/>
      <c r="D93" s="55">
        <f>++D99+D100+D94+D95</f>
        <v>584567.5800000001</v>
      </c>
      <c r="E93" s="55">
        <f>++E99+E100+E94+E95</f>
        <v>756483.19</v>
      </c>
    </row>
    <row r="94" spans="1:5" ht="17.25" customHeight="1">
      <c r="A94" s="19">
        <v>770</v>
      </c>
      <c r="B94" s="21" t="s">
        <v>268</v>
      </c>
      <c r="C94" s="38"/>
      <c r="D94" s="55">
        <v>468479.44</v>
      </c>
      <c r="E94" s="55">
        <v>605362.5</v>
      </c>
    </row>
    <row r="95" spans="1:5" ht="15.75" customHeight="1">
      <c r="A95" s="19">
        <v>772</v>
      </c>
      <c r="B95" s="21" t="s">
        <v>269</v>
      </c>
      <c r="C95" s="38"/>
      <c r="D95" s="55">
        <v>103826</v>
      </c>
      <c r="E95" s="55">
        <v>137448.55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3700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8562.14</v>
      </c>
      <c r="E100" s="55">
        <v>8872.14</v>
      </c>
    </row>
    <row r="101" spans="1:5" ht="37.5" customHeight="1">
      <c r="A101" s="19"/>
      <c r="B101" s="20" t="s">
        <v>278</v>
      </c>
      <c r="C101" s="38"/>
      <c r="D101" s="55">
        <f>++D105+D106</f>
        <v>1380.73</v>
      </c>
      <c r="E101" s="55">
        <f>++E105+E106</f>
        <v>2443.59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f>+-6.22</f>
        <v>-6.22</v>
      </c>
      <c r="E105" s="55">
        <v>594.32</v>
      </c>
    </row>
    <row r="106" spans="1:5" ht="31.5" customHeight="1">
      <c r="A106" s="22" t="s">
        <v>284</v>
      </c>
      <c r="B106" s="21" t="s">
        <v>285</v>
      </c>
      <c r="C106" s="38"/>
      <c r="D106" s="55">
        <v>1386.95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583186.8500000001</v>
      </c>
      <c r="E109" s="55">
        <f>+E93-E101</f>
        <v>754039.6</v>
      </c>
    </row>
    <row r="110" spans="1:5" ht="32.25" customHeight="1">
      <c r="A110" s="19"/>
      <c r="B110" s="20" t="s">
        <v>289</v>
      </c>
      <c r="C110" s="38"/>
      <c r="D110" s="55">
        <f>++D76+D77</f>
        <v>1440869.5999999999</v>
      </c>
      <c r="E110" s="55">
        <f>++E76+E77</f>
        <v>1601213.8500000006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142702.03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142702.03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1440869.5999999999</v>
      </c>
      <c r="E114" s="55">
        <f>++E110-E112</f>
        <v>1458511.8200000005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352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22">
      <selection activeCell="D24" sqref="D2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357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3369497.99</v>
      </c>
      <c r="E11" s="56">
        <v>4983215.91</v>
      </c>
    </row>
    <row r="12" spans="1:5" ht="17.25" customHeight="1">
      <c r="A12" s="31"/>
      <c r="B12" s="32" t="s">
        <v>8</v>
      </c>
      <c r="C12" s="46"/>
      <c r="D12" s="56">
        <f>1042717.57+1107729.58+1219050.84</f>
        <v>3369497.99</v>
      </c>
      <c r="E12" s="56">
        <v>4976514.57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0</v>
      </c>
      <c r="E14" s="56">
        <v>6701.34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1730372.74</v>
      </c>
      <c r="E16" s="56">
        <v>2260091.52</v>
      </c>
    </row>
    <row r="17" spans="1:5" ht="26.25">
      <c r="A17" s="19"/>
      <c r="B17" s="32" t="s">
        <v>13</v>
      </c>
      <c r="C17" s="46"/>
      <c r="D17" s="56">
        <f>292003.3+321344.66+198417.93</f>
        <v>811765.8899999999</v>
      </c>
      <c r="E17" s="56">
        <v>1063517.35</v>
      </c>
    </row>
    <row r="18" spans="1:5" ht="26.25">
      <c r="A18" s="19"/>
      <c r="B18" s="32" t="s">
        <v>14</v>
      </c>
      <c r="C18" s="46"/>
      <c r="D18" s="56">
        <f>+74275.68+6017.32</f>
        <v>80293</v>
      </c>
      <c r="E18" s="56">
        <v>122665.22</v>
      </c>
    </row>
    <row r="19" spans="1:5" ht="26.25">
      <c r="A19" s="19"/>
      <c r="B19" s="32" t="s">
        <v>15</v>
      </c>
      <c r="C19" s="46"/>
      <c r="D19" s="56">
        <f>52975.31+62061.6+54746.81</f>
        <v>169783.72</v>
      </c>
      <c r="E19" s="56">
        <v>223803.2</v>
      </c>
    </row>
    <row r="20" spans="1:5" ht="15">
      <c r="A20" s="19"/>
      <c r="B20" s="32" t="s">
        <v>16</v>
      </c>
      <c r="C20" s="46"/>
      <c r="D20" s="56">
        <f>142979.59+11751.02+12484.18</f>
        <v>167214.78999999998</v>
      </c>
      <c r="E20" s="56">
        <v>179881.70000000004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100628.1+86886.69+71116.28</f>
        <v>258631.07</v>
      </c>
      <c r="E22" s="56">
        <v>370282.51</v>
      </c>
    </row>
    <row r="23" spans="1:5" ht="15">
      <c r="A23" s="19"/>
      <c r="B23" s="32" t="s">
        <v>19</v>
      </c>
      <c r="C23" s="46"/>
      <c r="D23" s="56">
        <f>99564.36+6303.07+1579.04+177.31-D40+69150.76+6127.97+1480.96+4594.67+2298.43+53778.3</f>
        <v>242684.26999999996</v>
      </c>
      <c r="E23" s="56">
        <v>299941.54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1639125.2500000002</v>
      </c>
      <c r="E25" s="56">
        <v>2723124.39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17448573.07</v>
      </c>
      <c r="E27" s="56">
        <v>11194740.95</v>
      </c>
    </row>
    <row r="28" spans="1:5" ht="15">
      <c r="A28" s="31"/>
      <c r="B28" s="30" t="s">
        <v>25</v>
      </c>
      <c r="C28" s="46"/>
      <c r="D28" s="56">
        <f>+11157010.94+5346913.19</f>
        <v>16503924.129999999</v>
      </c>
      <c r="E28" s="56">
        <v>2182302.46</v>
      </c>
    </row>
    <row r="29" spans="1:5" ht="15">
      <c r="A29" s="31"/>
      <c r="B29" s="30" t="s">
        <v>26</v>
      </c>
      <c r="C29" s="46"/>
      <c r="D29" s="56">
        <f>380081.25+319436.25+17217.25</f>
        <v>716734.75</v>
      </c>
      <c r="E29" s="56">
        <v>1621426.54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1200+1300+1200</f>
        <v>3700</v>
      </c>
      <c r="E31" s="56">
        <v>4800</v>
      </c>
    </row>
    <row r="32" spans="1:5" ht="15">
      <c r="A32" s="31"/>
      <c r="B32" s="32" t="s">
        <v>29</v>
      </c>
      <c r="C32" s="46"/>
      <c r="D32" s="56">
        <f>116.59+180000+34409.25+3214.5+12.12+3214.5+32.73+3214.5</f>
        <v>224214.19</v>
      </c>
      <c r="E32" s="56">
        <v>7386211.95</v>
      </c>
    </row>
    <row r="33" spans="1:5" ht="15">
      <c r="A33" s="28">
        <v>2</v>
      </c>
      <c r="B33" s="29" t="s">
        <v>30</v>
      </c>
      <c r="C33" s="46"/>
      <c r="D33" s="56">
        <f>+SUM(D34:D41)</f>
        <v>17604251.55</v>
      </c>
      <c r="E33" s="56">
        <v>13114183.68</v>
      </c>
    </row>
    <row r="34" spans="1:5" ht="26.25">
      <c r="A34" s="31"/>
      <c r="B34" s="32" t="s">
        <v>31</v>
      </c>
      <c r="C34" s="46"/>
      <c r="D34" s="56">
        <f>11945901.82+5321672.61+334306.52</f>
        <v>17601880.95</v>
      </c>
      <c r="E34" s="56">
        <v>12359512.23</v>
      </c>
    </row>
    <row r="35" spans="1:5" ht="26.25">
      <c r="A35" s="31"/>
      <c r="B35" s="32" t="s">
        <v>32</v>
      </c>
      <c r="C35" s="46"/>
      <c r="D35" s="56">
        <v>0</v>
      </c>
      <c r="E35" s="56">
        <v>697949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+2193.29+177.31</f>
        <v>2370.6</v>
      </c>
      <c r="E40" s="56">
        <v>9722.45</v>
      </c>
    </row>
    <row r="41" spans="1:5" ht="15">
      <c r="A41" s="31"/>
      <c r="B41" s="32" t="s">
        <v>38</v>
      </c>
      <c r="C41" s="46"/>
      <c r="D41" s="56">
        <v>0</v>
      </c>
      <c r="E41" s="56">
        <v>47000</v>
      </c>
    </row>
    <row r="42" spans="1:5" ht="15">
      <c r="A42" s="28">
        <v>3</v>
      </c>
      <c r="B42" s="29" t="s">
        <v>39</v>
      </c>
      <c r="C42" s="46"/>
      <c r="D42" s="56">
        <f>++D27-D33</f>
        <v>-155678.48000000045</v>
      </c>
      <c r="E42" s="56">
        <v>-1919442.7300000004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998446.7699999998</v>
      </c>
      <c r="E56" s="56">
        <v>318681.6599999997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1639037.759999998</v>
      </c>
      <c r="E58" s="56">
        <v>640590.989999998</v>
      </c>
    </row>
    <row r="59" spans="1:5" ht="15">
      <c r="A59" s="30"/>
      <c r="B59" s="34" t="s">
        <v>56</v>
      </c>
      <c r="C59" s="46"/>
      <c r="D59" s="56">
        <f>++E58</f>
        <v>640590.989999998</v>
      </c>
      <c r="E59" s="56">
        <v>321909.329999999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358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K38" sqref="K38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359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907528.27</v>
      </c>
      <c r="F8" s="38"/>
      <c r="G8" s="38"/>
      <c r="H8" s="38"/>
      <c r="I8" s="38"/>
      <c r="J8" s="55">
        <v>6754822.499999999</v>
      </c>
      <c r="K8" s="55">
        <v>10662362.2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-600608</v>
      </c>
      <c r="F12" s="38"/>
      <c r="G12" s="38"/>
      <c r="H12" s="38"/>
      <c r="I12" s="38"/>
      <c r="J12" s="38"/>
      <c r="K12" s="55">
        <v>-600608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1458511.82</v>
      </c>
      <c r="K15" s="55">
        <f>++J15</f>
        <v>1458511.82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>
        <v>0</v>
      </c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306920.27</v>
      </c>
      <c r="F19" s="55">
        <v>0</v>
      </c>
      <c r="G19" s="55">
        <v>0</v>
      </c>
      <c r="H19" s="55">
        <v>0</v>
      </c>
      <c r="I19" s="55">
        <v>0</v>
      </c>
      <c r="J19" s="55">
        <f>++J17+J15+J8</f>
        <v>7728334.319999999</v>
      </c>
      <c r="K19" s="55">
        <f>++B19+E19+J19</f>
        <v>11035266.02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306920.27</v>
      </c>
      <c r="F22" s="38"/>
      <c r="G22" s="38"/>
      <c r="H22" s="38"/>
      <c r="I22" s="38"/>
      <c r="J22" s="55">
        <f>++J19</f>
        <v>7728334.319999999</v>
      </c>
      <c r="K22" s="55">
        <f>++J22+I22+H22+G22+F22+E22+D22+C22+B22</f>
        <v>11035266.02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1543133.05</v>
      </c>
      <c r="F26" s="38"/>
      <c r="G26" s="38"/>
      <c r="H26" s="38"/>
      <c r="I26" s="38"/>
      <c r="J26" s="38"/>
      <c r="K26" s="55">
        <f>++J26+I26+H26+G26+F26+E26+D26+C26+B26</f>
        <v>1543133.05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1440869.6</v>
      </c>
      <c r="K29" s="55">
        <f>++J29+I29+H29+G29+F29+E29+D29+C29+B29</f>
        <v>1440869.6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1850053.32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8684203.92</v>
      </c>
      <c r="K33" s="55">
        <f>++J33+I33+H33+G33+F33+E33+D33+C33+B33</f>
        <v>13534268.67</v>
      </c>
    </row>
    <row r="35" spans="1:3" ht="15">
      <c r="A35" s="59" t="s">
        <v>353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2016-10-20T06:56:40Z</cp:lastPrinted>
  <dcterms:created xsi:type="dcterms:W3CDTF">2012-02-03T11:53:42Z</dcterms:created>
  <dcterms:modified xsi:type="dcterms:W3CDTF">2016-10-20T13:47:28Z</dcterms:modified>
  <cp:category/>
  <cp:version/>
  <cp:contentType/>
  <cp:contentStatus/>
</cp:coreProperties>
</file>