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<sst xmlns="http://schemas.openxmlformats.org/spreadsheetml/2006/main" count="422" uniqueCount="360">
  <si>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</si>
  <si>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</si>
  <si>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</si>
  <si>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</si>
  <si>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</si>
  <si>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</si>
  <si>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</si>
  <si>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</si>
  <si>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</si>
  <si>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</si>
  <si>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</si>
  <si>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</si>
  <si>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</si>
  <si>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</si>
  <si>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</si>
  <si>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</si>
  <si>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</si>
  <si>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</si>
  <si>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</si>
  <si>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</si>
  <si>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</si>
  <si>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</si>
  <si>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</si>
  <si>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</si>
  <si>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</si>
  <si>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</si>
  <si>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</si>
  <si>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</si>
  <si>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</si>
  <si>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</si>
  <si>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</si>
  <si>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</si>
  <si>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</si>
  <si>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</si>
  <si>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</si>
  <si>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</si>
  <si>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</si>
  <si>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</si>
  <si>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</si>
  <si>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</si>
  <si>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</si>
  <si>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</si>
  <si>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</si>
  <si>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</si>
  <si>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</si>
  <si>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</si>
  <si>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</si>
  <si>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</si>
  <si>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</si>
  <si>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</si>
  <si>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</si>
  <si>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</si>
  <si>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</si>
  <si>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</si>
  <si>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</si>
  <si>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</si>
  <si>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</si>
  <si>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</si>
  <si>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</si>
  <si>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</si>
  <si>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</si>
  <si>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</si>
  <si>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</si>
  <si>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</si>
  <si>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</si>
  <si>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</si>
  <si>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</si>
  <si>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</si>
  <si>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</si>
  <si>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</si>
  <si>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</si>
  <si>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</si>
  <si>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</si>
  <si>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</si>
  <si>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</si>
  <si>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</si>
  <si>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</si>
  <si>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</si>
  <si>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</si>
  <si>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</si>
  <si>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</si>
  <si>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</si>
  <si>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</si>
  <si>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</si>
  <si>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</si>
  <si>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</si>
  <si>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</si>
  <si>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</si>
  <si>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</si>
  <si>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</si>
  <si>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</si>
  <si>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</si>
  <si>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</si>
  <si>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</si>
  <si>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</si>
  <si>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</si>
  <si>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</si>
  <si>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</si>
  <si>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</si>
  <si>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</si>
  <si>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</si>
  <si>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</si>
  <si>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</si>
  <si>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</si>
  <si>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</si>
  <si>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</si>
  <si>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</si>
  <si>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</si>
  <si>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</si>
  <si>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</si>
  <si>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</si>
  <si>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</si>
  <si>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</si>
  <si>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</si>
  <si>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</si>
  <si>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</si>
  <si>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</si>
  <si>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</si>
  <si>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</si>
  <si>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</si>
  <si>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</si>
  <si>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</si>
  <si>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</si>
  <si>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</si>
  <si>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</si>
  <si>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</si>
  <si>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</si>
  <si>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</si>
  <si>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</si>
  <si>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</si>
  <si>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</si>
  <si>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</si>
  <si>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</si>
  <si>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</si>
  <si>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</si>
  <si>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</si>
  <si>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</si>
  <si>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</si>
  <si>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</si>
  <si>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</si>
  <si>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</si>
  <si>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</si>
  <si>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</si>
  <si>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</si>
  <si>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</si>
  <si>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</si>
  <si>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</si>
  <si>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</si>
  <si>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</si>
  <si>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</si>
  <si>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</si>
  <si>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</si>
  <si>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</si>
  <si>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</si>
  <si>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</si>
  <si>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</si>
  <si>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</si>
  <si>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</si>
  <si>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</si>
  <si>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</si>
  <si>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</si>
  <si>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</si>
  <si>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</si>
  <si>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</si>
  <si>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</si>
  <si>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</si>
  <si>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</si>
  <si>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</si>
  <si>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</si>
  <si>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</si>
  <si>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</si>
  <si>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</si>
  <si>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</si>
  <si>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</si>
  <si>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</si>
  <si>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</si>
  <si>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</si>
  <si>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</si>
  <si>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</si>
  <si>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</si>
  <si>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</si>
  <si>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</si>
  <si>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</si>
  <si>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</si>
  <si>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</si>
  <si>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</si>
  <si>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</si>
  <si>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</si>
  <si>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</si>
  <si>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</si>
  <si>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</si>
  <si>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</si>
  <si>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</si>
  <si>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</si>
  <si>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</si>
  <si>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</si>
  <si>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</si>
  <si>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</si>
  <si>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</si>
  <si>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</si>
  <si>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</si>
  <si>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</si>
  <si>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</si>
  <si>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</si>
  <si>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</si>
  <si>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</si>
  <si>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</si>
  <si>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</si>
  <si>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</si>
  <si>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</si>
  <si>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</si>
  <si>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</si>
  <si>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</si>
  <si>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</si>
  <si>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</si>
  <si>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</si>
  <si>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</si>
  <si>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</si>
  <si>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</si>
  <si>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</si>
  <si>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</si>
  <si>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</si>
  <si>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</si>
  <si>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</si>
  <si>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</si>
  <si>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</si>
  <si>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</si>
  <si>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</si>
  <si>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</si>
  <si>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</si>
  <si>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</si>
  <si>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</si>
  <si>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</si>
  <si>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</si>
  <si>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</si>
  <si>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</si>
  <si>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</si>
  <si>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</si>
  <si>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</si>
  <si>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</si>
  <si>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</si>
  <si>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</si>
  <si>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</si>
  <si>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</si>
  <si>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</si>
  <si>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</si>
  <si>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</si>
  <si>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</si>
  <si>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</si>
  <si>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</si>
  <si>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</si>
  <si>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</si>
  <si>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</si>
  <si>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</si>
  <si>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</si>
  <si>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</si>
  <si>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</si>
  <si>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</si>
  <si>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</si>
  <si>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</si>
  <si>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</si>
  <si>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</si>
  <si>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</si>
  <si>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</si>
  <si>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</si>
  <si>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</si>
  <si>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</si>
  <si>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</si>
  <si>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</si>
  <si>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</si>
  <si>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</si>
  <si>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</si>
  <si>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</si>
  <si>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</si>
  <si>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</si>
  <si>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</si>
  <si>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</si>
  <si>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</si>
  <si>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</si>
  <si>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</si>
  <si>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</si>
  <si>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</si>
  <si>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</si>
  <si>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</si>
  <si>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</si>
  <si>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</si>
  <si>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</si>
  <si>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</si>
  <si>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</si>
  <si>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</si>
  <si>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</si>
  <si>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</si>
  <si>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</si>
  <si>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</si>
  <si>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</si>
  <si>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</si>
  <si>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</si>
  <si>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</si>
  <si>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</si>
  <si>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</si>
  <si>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</si>
  <si>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</si>
  <si>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</si>
  <si>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</si>
  <si>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</si>
  <si>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</si>
  <si>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</si>
  <si>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</si>
  <si>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</si>
  <si>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</si>
  <si>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</si>
  <si>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</si>
  <si>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</si>
  <si>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</si>
  <si>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</si>
  <si>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</si>
  <si>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</si>
  <si>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</si>
  <si>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</si>
  <si>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</si>
  <si>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</si>
  <si>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</si>
  <si>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</si>
  <si>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</si>
  <si>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</si>
  <si>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</si>
  <si>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</si>
  <si>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</si>
  <si>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</si>
  <si>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</si>
  <si>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</si>
  <si>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</si>
  <si>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</si>
  <si>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</si>
  <si>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</si>
  <si>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</si>
  <si>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</si>
  <si>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</si>
  <si>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</si>
  <si>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</si>
  <si>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</si>
  <si>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</si>
  <si>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</si>
  <si>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</si>
  <si>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</si>
  <si>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</si>
  <si>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</si>
  <si>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</si>
  <si>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</si>
  <si>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</si>
  <si>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</si>
  <si>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</si>
  <si>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Lice odgovorno za sastavljanje bilansa: Biljana Vukčević</t>
  </si>
  <si>
    <t>Lice odgovorno za sastavljanje bilansa:  Biljana Vukčević</t>
  </si>
  <si>
    <t>od 01.01.2017  do 30.06.2017</t>
  </si>
  <si>
    <t>Podgorici, 20.07.2017</t>
  </si>
  <si>
    <t>od 01.01.2017  do  30.06.2017.</t>
  </si>
  <si>
    <t>Datum, 20.07.2017</t>
  </si>
  <si>
    <t>od   01.01.2017 do  30.06.2017.</t>
  </si>
  <si>
    <t>Datum, 20.07.2017.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</si>
</sst>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1" t="s">
        <v>348</v>
      </c>
      <c r="B1" s="61"/>
      <c r="C1" s="41"/>
      <c r="D1" s="41"/>
      <c r="E1" s="41"/>
    </row>
    <row r="2" spans="1:5" ht="15">
      <c r="A2" s="61" t="s">
        <v>344</v>
      </c>
      <c r="B2" s="61"/>
      <c r="C2" s="41"/>
      <c r="D2" s="41"/>
      <c r="E2" s="41"/>
    </row>
    <row r="3" spans="1:5" ht="15">
      <c r="A3" s="61" t="s">
        <v>346</v>
      </c>
      <c r="B3" s="61"/>
      <c r="C3" s="41"/>
      <c r="D3" s="41"/>
      <c r="E3" s="41"/>
    </row>
    <row r="4" spans="1:5" ht="15">
      <c r="A4" s="61" t="s">
        <v>347</v>
      </c>
      <c r="B4" s="61"/>
      <c r="C4" s="41"/>
      <c r="D4" s="41"/>
      <c r="E4" s="41"/>
    </row>
    <row r="5" spans="1:5" ht="15">
      <c r="A5" s="64" t="s">
        <v>178</v>
      </c>
      <c r="B5" s="64"/>
      <c r="C5" s="64"/>
      <c r="D5" s="64"/>
      <c r="E5" s="64"/>
    </row>
    <row r="6" spans="1:5" ht="15">
      <c r="A6" s="65" t="s">
        <v>356</v>
      </c>
      <c r="B6" s="65"/>
      <c r="C6" s="65"/>
      <c r="D6" s="65"/>
      <c r="E6" s="65"/>
    </row>
    <row r="7" spans="1:5" ht="15">
      <c r="A7" s="64" t="s">
        <v>58</v>
      </c>
      <c r="B7" s="64"/>
      <c r="C7" s="64"/>
      <c r="D7" s="64"/>
      <c r="E7" s="64"/>
    </row>
    <row r="8" spans="1:5" ht="15">
      <c r="A8" s="63" t="s">
        <v>59</v>
      </c>
      <c r="B8" s="63" t="s">
        <v>0</v>
      </c>
      <c r="C8" s="63" t="s">
        <v>329</v>
      </c>
      <c r="D8" s="63" t="s">
        <v>330</v>
      </c>
      <c r="E8" s="63"/>
    </row>
    <row r="9" spans="1:5" ht="15">
      <c r="A9" s="63"/>
      <c r="B9" s="63"/>
      <c r="C9" s="63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1</v>
      </c>
      <c r="D11" s="54">
        <f>++D12+D13+D14+D15</f>
        <v>2859.1900000000005</v>
      </c>
      <c r="E11" s="54">
        <v>4123.3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54">
        <v>8427.35</v>
      </c>
      <c r="E13" s="54">
        <v>8427.35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54">
        <f>+-5568.16</f>
        <v>-5568.16</v>
      </c>
      <c r="E15" s="54">
        <v>-4304.05</v>
      </c>
    </row>
    <row r="16" spans="1:5" ht="30">
      <c r="A16" s="10" t="s">
        <v>57</v>
      </c>
      <c r="B16" s="12" t="s">
        <v>66</v>
      </c>
      <c r="C16" s="58">
        <v>2</v>
      </c>
      <c r="D16" s="54">
        <f>SUM(D17:D21)</f>
        <v>767989.75</v>
      </c>
      <c r="E16" s="54">
        <v>789914.87</v>
      </c>
    </row>
    <row r="17" spans="1:5" ht="15">
      <c r="A17" s="10" t="s">
        <v>335</v>
      </c>
      <c r="B17" s="11" t="s">
        <v>67</v>
      </c>
      <c r="C17" s="37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37"/>
      <c r="D18" s="54">
        <v>156801.97</v>
      </c>
      <c r="E18" s="54">
        <v>155245.16</v>
      </c>
    </row>
    <row r="19" spans="1:5" ht="30">
      <c r="A19" s="10" t="s">
        <v>336</v>
      </c>
      <c r="B19" s="12" t="s">
        <v>70</v>
      </c>
      <c r="C19" s="37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37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37"/>
      <c r="D21" s="54">
        <f>+-188812.22</f>
        <v>-188812.22</v>
      </c>
      <c r="E21" s="54">
        <v>-165330.29</v>
      </c>
    </row>
    <row r="22" spans="1:5" ht="15">
      <c r="A22" s="10" t="s">
        <v>57</v>
      </c>
      <c r="B22" s="11" t="s">
        <v>74</v>
      </c>
      <c r="C22" s="58">
        <v>3</v>
      </c>
      <c r="D22" s="54">
        <f>++D23+D35</f>
        <v>39982744.510000005</v>
      </c>
      <c r="E22" s="54">
        <v>35240219.730000004</v>
      </c>
    </row>
    <row r="23" spans="1:5" ht="15">
      <c r="A23" s="10" t="s">
        <v>57</v>
      </c>
      <c r="B23" s="11" t="s">
        <v>75</v>
      </c>
      <c r="C23" s="37"/>
      <c r="D23" s="54">
        <f>SUM(D24:D34)</f>
        <v>39982744.510000005</v>
      </c>
      <c r="E23" s="54">
        <v>35240219.730000004</v>
      </c>
    </row>
    <row r="24" spans="1:5" ht="30">
      <c r="A24" s="13" t="s">
        <v>76</v>
      </c>
      <c r="B24" s="11" t="s">
        <v>77</v>
      </c>
      <c r="C24" s="37"/>
      <c r="D24" s="54">
        <v>37907781.63</v>
      </c>
      <c r="E24" s="54">
        <v>34597026.99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4">
        <v>88869.36</v>
      </c>
      <c r="E28" s="54">
        <v>91917.51</v>
      </c>
    </row>
    <row r="29" spans="1:5" ht="30">
      <c r="A29" s="13" t="s">
        <v>86</v>
      </c>
      <c r="B29" s="12" t="s">
        <v>87</v>
      </c>
      <c r="C29" s="37"/>
      <c r="D29" s="54">
        <v>52549.9</v>
      </c>
      <c r="E29" s="54">
        <v>53474.53</v>
      </c>
    </row>
    <row r="30" spans="1:5" ht="15">
      <c r="A30" s="10" t="s">
        <v>338</v>
      </c>
      <c r="B30" s="11" t="s">
        <v>88</v>
      </c>
      <c r="C30" s="37"/>
      <c r="D30" s="54">
        <v>1390000.1</v>
      </c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54">
        <v>543543.52</v>
      </c>
      <c r="E33" s="54">
        <v>497800.7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54">
        <f>++D36+D37+D38</f>
        <v>0</v>
      </c>
      <c r="E35" s="54"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54">
        <f>SUM(D40:D42)</f>
        <v>0</v>
      </c>
      <c r="E39" s="54">
        <v>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58">
        <v>4</v>
      </c>
      <c r="D41" s="54">
        <v>0</v>
      </c>
      <c r="E41" s="54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5</v>
      </c>
      <c r="D43" s="54">
        <f>++D44+D45+D52</f>
        <v>568555.74</v>
      </c>
      <c r="E43" s="54">
        <v>3626927.74</v>
      </c>
    </row>
    <row r="44" spans="1:5" ht="15">
      <c r="A44" s="10">
        <v>11</v>
      </c>
      <c r="B44" s="11" t="s">
        <v>108</v>
      </c>
      <c r="C44" s="37"/>
      <c r="D44" s="54">
        <v>405036.99</v>
      </c>
      <c r="E44" s="54">
        <v>2051835.72</v>
      </c>
    </row>
    <row r="45" spans="1:5" ht="15">
      <c r="A45" s="10" t="s">
        <v>57</v>
      </c>
      <c r="B45" s="11" t="s">
        <v>109</v>
      </c>
      <c r="C45" s="37"/>
      <c r="D45" s="54">
        <f>SUM(D46:D51)</f>
        <v>163518.75</v>
      </c>
      <c r="E45" s="54">
        <v>1575092.02</v>
      </c>
    </row>
    <row r="46" spans="1:5" ht="15">
      <c r="A46" s="10">
        <v>12</v>
      </c>
      <c r="B46" s="11" t="s">
        <v>110</v>
      </c>
      <c r="C46" s="37"/>
      <c r="D46" s="54">
        <v>163076.38</v>
      </c>
      <c r="E46" s="54">
        <v>185063.55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54">
        <v>0</v>
      </c>
      <c r="E49" s="54">
        <v>0</v>
      </c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442.37</v>
      </c>
      <c r="E51" s="54">
        <v>1390028.47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6</v>
      </c>
      <c r="D53" s="54">
        <v>239771.42</v>
      </c>
      <c r="E53" s="54">
        <v>256959.58</v>
      </c>
    </row>
    <row r="54" spans="1:5" ht="15">
      <c r="A54" s="10" t="s">
        <v>57</v>
      </c>
      <c r="B54" s="11" t="s">
        <v>120</v>
      </c>
      <c r="C54" s="58">
        <v>7</v>
      </c>
      <c r="D54" s="54">
        <f>SUM(D55:D56)</f>
        <v>501746.88</v>
      </c>
      <c r="E54" s="54">
        <v>1346195.7</v>
      </c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54">
        <v>501746.88</v>
      </c>
      <c r="E56" s="54">
        <v>1346195.7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42063667.49</v>
      </c>
      <c r="E58" s="54">
        <v>41264340.92</v>
      </c>
    </row>
    <row r="59" spans="1:5" ht="15">
      <c r="A59" s="62" t="s">
        <v>125</v>
      </c>
      <c r="B59" s="62"/>
      <c r="C59" s="62"/>
      <c r="D59" s="62"/>
      <c r="E59" s="62"/>
    </row>
    <row r="60" spans="1:5" ht="15">
      <c r="A60" s="63" t="s">
        <v>59</v>
      </c>
      <c r="B60" s="63" t="s">
        <v>0</v>
      </c>
      <c r="C60" s="63" t="s">
        <v>329</v>
      </c>
      <c r="D60" s="63" t="s">
        <v>330</v>
      </c>
      <c r="E60" s="63"/>
    </row>
    <row r="61" spans="1:5" ht="15">
      <c r="A61" s="63"/>
      <c r="B61" s="63"/>
      <c r="C61" s="63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8</v>
      </c>
      <c r="D63" s="54">
        <f>++D64+D65</f>
        <v>3000011.43</v>
      </c>
      <c r="E63" s="54"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8</v>
      </c>
      <c r="D66" s="54">
        <f>+D74+D75+D67+D68+D73</f>
        <v>11380417.91</v>
      </c>
      <c r="E66" s="54">
        <v>10174712.75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54">
        <v>2206433.33</v>
      </c>
      <c r="E74" s="54">
        <v>1289441.33</v>
      </c>
    </row>
    <row r="75" spans="1:5" ht="15">
      <c r="A75" s="9" t="s">
        <v>57</v>
      </c>
      <c r="B75" s="11" t="s">
        <v>139</v>
      </c>
      <c r="C75" s="37"/>
      <c r="D75" s="54">
        <f>++D76+D77</f>
        <v>9173984.58</v>
      </c>
      <c r="E75" s="54">
        <v>8885271.42</v>
      </c>
    </row>
    <row r="76" spans="1:5" ht="15">
      <c r="A76" s="9" t="s">
        <v>140</v>
      </c>
      <c r="B76" s="11" t="s">
        <v>141</v>
      </c>
      <c r="C76" s="37"/>
      <c r="D76" s="54">
        <v>8400271.42</v>
      </c>
      <c r="E76" s="54">
        <v>7243334.32</v>
      </c>
    </row>
    <row r="77" spans="1:5" ht="15">
      <c r="A77" s="9" t="s">
        <v>142</v>
      </c>
      <c r="B77" s="11" t="s">
        <v>143</v>
      </c>
      <c r="C77" s="37"/>
      <c r="D77" s="54">
        <v>773713.16</v>
      </c>
      <c r="E77" s="54">
        <v>1641937.1</v>
      </c>
    </row>
    <row r="78" spans="1:5" ht="15">
      <c r="A78" s="9" t="s">
        <v>57</v>
      </c>
      <c r="B78" s="11" t="s">
        <v>144</v>
      </c>
      <c r="C78" s="58">
        <v>9</v>
      </c>
      <c r="D78" s="54">
        <f>++D79+D86+D91</f>
        <v>27226281.38</v>
      </c>
      <c r="E78" s="54">
        <v>26054288.84</v>
      </c>
    </row>
    <row r="79" spans="1:5" ht="15">
      <c r="A79" s="9" t="s">
        <v>57</v>
      </c>
      <c r="B79" s="11" t="s">
        <v>145</v>
      </c>
      <c r="C79" s="37"/>
      <c r="D79" s="54">
        <f>SUM(D80:D85)</f>
        <v>655243.6</v>
      </c>
      <c r="E79" s="54">
        <v>596121.51</v>
      </c>
    </row>
    <row r="80" spans="1:5" ht="15">
      <c r="A80" s="9">
        <v>980</v>
      </c>
      <c r="B80" s="11" t="s">
        <v>146</v>
      </c>
      <c r="C80" s="37"/>
      <c r="D80" s="54">
        <v>179194.44</v>
      </c>
      <c r="E80" s="54">
        <v>205055.26</v>
      </c>
    </row>
    <row r="81" spans="1:5" ht="15">
      <c r="A81" s="9">
        <v>982</v>
      </c>
      <c r="B81" s="11" t="s">
        <v>147</v>
      </c>
      <c r="C81" s="37"/>
      <c r="D81" s="54">
        <v>336078.95</v>
      </c>
      <c r="E81" s="54">
        <v>251096.04</v>
      </c>
    </row>
    <row r="82" spans="1:5" ht="15">
      <c r="A82" s="9">
        <v>983</v>
      </c>
      <c r="B82" s="11" t="s">
        <v>148</v>
      </c>
      <c r="C82" s="37"/>
      <c r="D82" s="54">
        <v>139970.21</v>
      </c>
      <c r="E82" s="54">
        <v>139970.21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26571037.779999997</v>
      </c>
      <c r="E86" s="54">
        <v>25458167.33</v>
      </c>
    </row>
    <row r="87" spans="1:5" ht="15">
      <c r="A87" s="9">
        <v>970</v>
      </c>
      <c r="B87" s="11" t="s">
        <v>154</v>
      </c>
      <c r="C87" s="37"/>
      <c r="D87" s="54">
        <v>23703578.24</v>
      </c>
      <c r="E87" s="54">
        <v>22713201.84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2867459.54</v>
      </c>
      <c r="E90" s="54">
        <v>2744965.49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v>0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58">
        <v>10</v>
      </c>
      <c r="D94" s="54">
        <f>++D95+D96+D97+D98+D99+D100+D101</f>
        <v>424994.53</v>
      </c>
      <c r="E94" s="54">
        <v>1988253.02</v>
      </c>
    </row>
    <row r="95" spans="1:5" ht="15">
      <c r="A95" s="9">
        <v>22</v>
      </c>
      <c r="B95" s="11" t="s">
        <v>162</v>
      </c>
      <c r="C95" s="37"/>
      <c r="D95" s="54">
        <v>307112.83</v>
      </c>
      <c r="E95" s="54">
        <v>292638.49</v>
      </c>
    </row>
    <row r="96" spans="1:5" ht="15">
      <c r="A96" s="9">
        <v>23</v>
      </c>
      <c r="B96" s="11" t="s">
        <v>163</v>
      </c>
      <c r="C96" s="37"/>
      <c r="D96" s="54">
        <v>77412.68</v>
      </c>
      <c r="E96" s="54">
        <v>109848.71</v>
      </c>
    </row>
    <row r="97" spans="1:5" ht="15">
      <c r="A97" s="9">
        <v>24</v>
      </c>
      <c r="B97" s="11" t="s">
        <v>164</v>
      </c>
      <c r="C97" s="37"/>
      <c r="D97" s="54"/>
      <c r="E97" s="54"/>
    </row>
    <row r="98" spans="1:5" ht="15">
      <c r="A98" s="9">
        <v>25</v>
      </c>
      <c r="B98" s="11" t="s">
        <v>165</v>
      </c>
      <c r="C98" s="37"/>
      <c r="D98" s="54"/>
      <c r="E98" s="54"/>
    </row>
    <row r="99" spans="1:5" ht="15">
      <c r="A99" s="9">
        <v>26</v>
      </c>
      <c r="B99" s="11" t="s">
        <v>166</v>
      </c>
      <c r="C99" s="37"/>
      <c r="D99" s="54">
        <v>0</v>
      </c>
      <c r="E99" s="54"/>
    </row>
    <row r="100" spans="1:5" ht="15">
      <c r="A100" s="9">
        <v>21</v>
      </c>
      <c r="B100" s="11" t="s">
        <v>167</v>
      </c>
      <c r="C100" s="37"/>
      <c r="D100" s="54">
        <v>26153.13</v>
      </c>
      <c r="E100" s="54">
        <v>17008.24</v>
      </c>
    </row>
    <row r="101" spans="1:5" ht="15">
      <c r="A101" s="9" t="s">
        <v>168</v>
      </c>
      <c r="B101" s="11" t="s">
        <v>169</v>
      </c>
      <c r="C101" s="58"/>
      <c r="D101" s="54">
        <v>14315.89</v>
      </c>
      <c r="E101" s="54">
        <v>1568757.58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58">
        <v>11</v>
      </c>
      <c r="D107" s="54">
        <v>31962.24</v>
      </c>
      <c r="E107" s="54">
        <v>47074.88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42063667.49</v>
      </c>
      <c r="E108" s="54">
        <v>41264340.919999994</v>
      </c>
    </row>
    <row r="110" spans="1:2" ht="15">
      <c r="A110" s="61" t="s">
        <v>353</v>
      </c>
      <c r="B110" s="61"/>
    </row>
    <row r="111" spans="1:2" ht="15">
      <c r="A111" s="61" t="s">
        <v>350</v>
      </c>
      <c r="B111" s="61"/>
    </row>
    <row r="112" spans="1:2" ht="15">
      <c r="A112" s="40"/>
      <c r="B112" s="39"/>
    </row>
    <row r="113" spans="1:2" ht="15">
      <c r="A113" s="61" t="s">
        <v>345</v>
      </c>
      <c r="B113" s="61"/>
    </row>
    <row r="114" spans="1:2" ht="15">
      <c r="A114" s="61" t="s">
        <v>357</v>
      </c>
      <c r="B114" s="61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8" t="s">
        <v>298</v>
      </c>
      <c r="B5" s="68"/>
      <c r="C5" s="68"/>
      <c r="D5" s="68"/>
      <c r="E5" s="68"/>
    </row>
    <row r="6" spans="1:5" ht="15">
      <c r="A6" s="69" t="s">
        <v>358</v>
      </c>
      <c r="B6" s="69"/>
      <c r="C6" s="69"/>
      <c r="D6" s="69"/>
      <c r="E6" s="69"/>
    </row>
    <row r="7" spans="1:5" ht="15">
      <c r="A7" s="70" t="s">
        <v>59</v>
      </c>
      <c r="B7" s="70"/>
      <c r="C7" s="70" t="s">
        <v>1</v>
      </c>
      <c r="D7" s="66" t="s">
        <v>2</v>
      </c>
      <c r="E7" s="66"/>
    </row>
    <row r="8" spans="1:5" ht="15">
      <c r="A8" s="70"/>
      <c r="B8" s="70"/>
      <c r="C8" s="70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2146147.03</v>
      </c>
      <c r="E10" s="55">
        <v>4871784.74</v>
      </c>
    </row>
    <row r="11" spans="1:5" ht="15">
      <c r="A11" s="19"/>
      <c r="B11" s="20" t="s">
        <v>180</v>
      </c>
      <c r="C11" s="58">
        <v>12</v>
      </c>
      <c r="D11" s="55">
        <f>++D12+D17+D16+D19</f>
        <v>2134286.75</v>
      </c>
      <c r="E11" s="55">
        <v>4852141.16</v>
      </c>
    </row>
    <row r="12" spans="1:5" ht="15">
      <c r="A12" s="19">
        <v>750</v>
      </c>
      <c r="B12" s="21" t="s">
        <v>181</v>
      </c>
      <c r="C12" s="38"/>
      <c r="D12" s="55">
        <v>2233369.87</v>
      </c>
      <c r="E12" s="55">
        <v>5139297.16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f>+-114855.23</f>
        <v>-114855.23</v>
      </c>
      <c r="E16" s="55">
        <v>-290158.21</v>
      </c>
    </row>
    <row r="17" spans="1:5" ht="15">
      <c r="A17" s="19">
        <v>756</v>
      </c>
      <c r="B17" s="21" t="s">
        <v>186</v>
      </c>
      <c r="C17" s="38"/>
      <c r="D17" s="55">
        <v>25860.82</v>
      </c>
      <c r="E17" s="55">
        <v>2969.67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f>+-10088.71</f>
        <v>-10088.71</v>
      </c>
      <c r="E19" s="55">
        <v>32.54</v>
      </c>
    </row>
    <row r="20" spans="1:5" ht="15">
      <c r="A20" s="19"/>
      <c r="B20" s="20" t="s">
        <v>189</v>
      </c>
      <c r="C20" s="58">
        <v>13</v>
      </c>
      <c r="D20" s="55">
        <f>++D21+D24</f>
        <v>11860.279999999999</v>
      </c>
      <c r="E20" s="55">
        <v>19643.58</v>
      </c>
    </row>
    <row r="21" spans="1:5" ht="15">
      <c r="A21" s="19">
        <v>760</v>
      </c>
      <c r="B21" s="21" t="s">
        <v>190</v>
      </c>
      <c r="C21" s="38"/>
      <c r="D21" s="55">
        <v>7673.48</v>
      </c>
      <c r="E21" s="55">
        <v>16615.86</v>
      </c>
    </row>
    <row r="22" spans="1:5" ht="17.25" customHeight="1">
      <c r="A22" s="19">
        <v>764</v>
      </c>
      <c r="B22" s="21" t="s">
        <v>191</v>
      </c>
      <c r="C22" s="38"/>
      <c r="D22" s="38"/>
      <c r="E22" s="38"/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4186.8</v>
      </c>
      <c r="E24" s="55">
        <v>3027.72</v>
      </c>
    </row>
    <row r="25" spans="1:5" ht="15.75" customHeight="1">
      <c r="A25" s="19"/>
      <c r="B25" s="20" t="s">
        <v>194</v>
      </c>
      <c r="C25" s="38"/>
      <c r="D25" s="55">
        <f>++D26+D37+D43</f>
        <v>1880619.4400000002</v>
      </c>
      <c r="E25" s="55">
        <v>4303353.72</v>
      </c>
    </row>
    <row r="26" spans="1:5" ht="17.25" customHeight="1">
      <c r="A26" s="19"/>
      <c r="B26" s="20" t="s">
        <v>195</v>
      </c>
      <c r="C26" s="58">
        <v>14</v>
      </c>
      <c r="D26" s="55">
        <f>SUM(D27:D36)</f>
        <v>751789.9</v>
      </c>
      <c r="E26" s="55">
        <v>1150321.5200000003</v>
      </c>
    </row>
    <row r="27" spans="1:5" ht="15.75" customHeight="1">
      <c r="A27" s="19">
        <v>400</v>
      </c>
      <c r="B27" s="21" t="s">
        <v>196</v>
      </c>
      <c r="C27" s="38"/>
      <c r="D27" s="55">
        <v>675336.48</v>
      </c>
      <c r="E27" s="55">
        <v>1264615.52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5">
        <f>+-15628.94</f>
        <v>-15628.94</v>
      </c>
      <c r="E31" s="55">
        <v>-53801.01</v>
      </c>
    </row>
    <row r="32" spans="1:5" ht="19.5" customHeight="1">
      <c r="A32" s="19">
        <v>405</v>
      </c>
      <c r="B32" s="21" t="s">
        <v>201</v>
      </c>
      <c r="C32" s="38"/>
      <c r="D32" s="55">
        <v>84982.91</v>
      </c>
      <c r="E32" s="55">
        <v>-43740.4</v>
      </c>
    </row>
    <row r="33" spans="1:5" ht="27.75" customHeight="1">
      <c r="A33" s="19">
        <v>406</v>
      </c>
      <c r="B33" s="21" t="s">
        <v>202</v>
      </c>
      <c r="C33" s="38"/>
      <c r="D33" s="55">
        <v>7099.45</v>
      </c>
      <c r="E33" s="55">
        <v>8278.87</v>
      </c>
    </row>
    <row r="34" spans="1:5" ht="18.75" customHeight="1">
      <c r="A34" s="19">
        <v>407</v>
      </c>
      <c r="B34" s="21" t="s">
        <v>203</v>
      </c>
      <c r="C34" s="38"/>
      <c r="D34" s="55">
        <v>0</v>
      </c>
      <c r="E34" s="55">
        <v>-32721.7</v>
      </c>
    </row>
    <row r="35" spans="1:5" ht="28.5" customHeight="1">
      <c r="A35" s="19">
        <v>408</v>
      </c>
      <c r="B35" s="21" t="s">
        <v>204</v>
      </c>
      <c r="C35" s="38"/>
      <c r="D35" s="55">
        <v>0</v>
      </c>
      <c r="E35" s="55">
        <v>7690.24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55">
        <f>SUM(D38:D42)</f>
        <v>1089177.09</v>
      </c>
      <c r="E37" s="55">
        <v>3095840.4499999997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55">
        <v>1072735.28</v>
      </c>
      <c r="E39" s="55">
        <v>3050897.19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/>
      <c r="E41" s="38"/>
    </row>
    <row r="42" spans="1:5" ht="15.75" customHeight="1">
      <c r="A42" s="19">
        <v>418.419</v>
      </c>
      <c r="B42" s="21" t="s">
        <v>213</v>
      </c>
      <c r="C42" s="38"/>
      <c r="D42" s="55">
        <v>16441.81</v>
      </c>
      <c r="E42" s="55">
        <v>44943.26</v>
      </c>
    </row>
    <row r="43" spans="1:5" ht="18" customHeight="1">
      <c r="A43" s="19"/>
      <c r="B43" s="20" t="s">
        <v>214</v>
      </c>
      <c r="C43" s="38"/>
      <c r="D43" s="55">
        <f>SUM(D44:D52)</f>
        <v>39652.45</v>
      </c>
      <c r="E43" s="55">
        <v>57191.75000000001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55">
        <v>26039.52</v>
      </c>
      <c r="E47" s="55">
        <v>52287.73</v>
      </c>
    </row>
    <row r="48" spans="1:5" ht="17.25" customHeight="1">
      <c r="A48" s="19">
        <v>424</v>
      </c>
      <c r="B48" s="21" t="s">
        <v>219</v>
      </c>
      <c r="C48" s="38"/>
      <c r="D48" s="55">
        <v>13202.82</v>
      </c>
      <c r="E48" s="55">
        <v>4186.8</v>
      </c>
    </row>
    <row r="49" spans="1:5" ht="16.5" customHeight="1">
      <c r="A49" s="19">
        <v>429</v>
      </c>
      <c r="B49" s="21" t="s">
        <v>220</v>
      </c>
      <c r="C49" s="38"/>
      <c r="D49" s="55">
        <v>410.11</v>
      </c>
      <c r="E49" s="55">
        <v>717.22</v>
      </c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55">
        <f>++D10-D25</f>
        <v>265527.5899999996</v>
      </c>
      <c r="E53" s="55">
        <v>568431.0200000005</v>
      </c>
    </row>
    <row r="54" spans="1:5" ht="19.5" customHeight="1">
      <c r="A54" s="19"/>
      <c r="B54" s="20" t="s">
        <v>225</v>
      </c>
      <c r="C54" s="58">
        <v>15</v>
      </c>
      <c r="D54" s="55">
        <f>++D55+D57+D58+D62+D67+D74-D75</f>
        <v>451917.08999999997</v>
      </c>
      <c r="E54" s="55">
        <v>827836.2599999999</v>
      </c>
    </row>
    <row r="55" spans="1:5" ht="18.75" customHeight="1">
      <c r="A55" s="19"/>
      <c r="B55" s="20" t="s">
        <v>226</v>
      </c>
      <c r="C55" s="58"/>
      <c r="D55" s="55">
        <v>177914.87</v>
      </c>
      <c r="E55" s="55">
        <v>382648</v>
      </c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55">
        <v>24060.31</v>
      </c>
      <c r="E57" s="55">
        <v>46125.65</v>
      </c>
    </row>
    <row r="58" spans="1:5" ht="15">
      <c r="A58" s="18"/>
      <c r="B58" s="20" t="s">
        <v>229</v>
      </c>
      <c r="C58" s="38"/>
      <c r="D58" s="55">
        <f>++D59+D60+D61</f>
        <v>141612.57</v>
      </c>
      <c r="E58" s="55">
        <v>252506.57</v>
      </c>
    </row>
    <row r="59" spans="1:5" ht="18" customHeight="1">
      <c r="A59" s="19"/>
      <c r="B59" s="21" t="s">
        <v>230</v>
      </c>
      <c r="C59" s="38"/>
      <c r="D59" s="55">
        <v>116249.53</v>
      </c>
      <c r="E59" s="55">
        <v>214146.64</v>
      </c>
    </row>
    <row r="60" spans="1:5" ht="15">
      <c r="A60" s="19"/>
      <c r="B60" s="21" t="s">
        <v>231</v>
      </c>
      <c r="C60" s="38"/>
      <c r="D60" s="55">
        <v>13492.4</v>
      </c>
      <c r="E60" s="55">
        <v>23607.12</v>
      </c>
    </row>
    <row r="61" spans="1:5" ht="15">
      <c r="A61" s="19"/>
      <c r="B61" s="21" t="s">
        <v>232</v>
      </c>
      <c r="C61" s="38"/>
      <c r="D61" s="55">
        <v>11870.64</v>
      </c>
      <c r="E61" s="55">
        <v>14752.81</v>
      </c>
    </row>
    <row r="62" spans="1:5" ht="15">
      <c r="A62" s="18"/>
      <c r="B62" s="20" t="s">
        <v>233</v>
      </c>
      <c r="C62" s="38"/>
      <c r="D62" s="55">
        <f>++D63+D64+D65+D66</f>
        <v>14620.18</v>
      </c>
      <c r="E62" s="55">
        <v>25291.71</v>
      </c>
    </row>
    <row r="63" spans="1:5" ht="30">
      <c r="A63" s="19"/>
      <c r="B63" s="21" t="s">
        <v>234</v>
      </c>
      <c r="C63" s="38"/>
      <c r="D63" s="55">
        <v>5096.18</v>
      </c>
      <c r="E63" s="55">
        <v>6410</v>
      </c>
    </row>
    <row r="64" spans="1:5" ht="14.25" customHeight="1">
      <c r="A64" s="19"/>
      <c r="B64" s="21" t="s">
        <v>235</v>
      </c>
      <c r="C64" s="38"/>
      <c r="D64" s="55">
        <v>3656.92</v>
      </c>
      <c r="E64" s="55">
        <v>6623.36</v>
      </c>
    </row>
    <row r="65" spans="1:5" ht="15.75" customHeight="1">
      <c r="A65" s="19"/>
      <c r="B65" s="21" t="s">
        <v>236</v>
      </c>
      <c r="C65" s="38"/>
      <c r="D65" s="55">
        <v>5065.53</v>
      </c>
      <c r="E65" s="55">
        <v>10414.92</v>
      </c>
    </row>
    <row r="66" spans="1:5" ht="15">
      <c r="A66" s="19"/>
      <c r="B66" s="21" t="s">
        <v>237</v>
      </c>
      <c r="C66" s="38"/>
      <c r="D66" s="55">
        <v>801.55</v>
      </c>
      <c r="E66" s="55">
        <v>1843.43</v>
      </c>
    </row>
    <row r="67" spans="1:5" ht="15">
      <c r="A67" s="18"/>
      <c r="B67" s="20" t="s">
        <v>238</v>
      </c>
      <c r="C67" s="38"/>
      <c r="D67" s="55">
        <f>++D68+D69+D70+D71+D72+D73</f>
        <v>116180.76999999999</v>
      </c>
      <c r="E67" s="55">
        <v>220791.97999999998</v>
      </c>
    </row>
    <row r="68" spans="1:5" ht="44.25" customHeight="1">
      <c r="A68" s="19"/>
      <c r="B68" s="21" t="s">
        <v>239</v>
      </c>
      <c r="C68" s="38"/>
      <c r="D68" s="55">
        <v>13070.96</v>
      </c>
      <c r="E68" s="55">
        <v>36722.88</v>
      </c>
    </row>
    <row r="69" spans="1:5" ht="15.75" customHeight="1">
      <c r="A69" s="19"/>
      <c r="B69" s="21" t="s">
        <v>240</v>
      </c>
      <c r="C69" s="3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38"/>
      <c r="D70" s="55">
        <v>14918.38</v>
      </c>
      <c r="E70" s="55">
        <v>24994.02</v>
      </c>
    </row>
    <row r="71" spans="1:5" ht="15.75" customHeight="1">
      <c r="A71" s="19"/>
      <c r="B71" s="21" t="s">
        <v>242</v>
      </c>
      <c r="C71" s="38"/>
      <c r="D71" s="55">
        <v>575.88</v>
      </c>
      <c r="E71" s="55">
        <v>594.5</v>
      </c>
    </row>
    <row r="72" spans="1:5" ht="15.75" customHeight="1">
      <c r="A72" s="19"/>
      <c r="B72" s="21" t="s">
        <v>243</v>
      </c>
      <c r="C72" s="38"/>
      <c r="D72" s="55">
        <v>25854.19</v>
      </c>
      <c r="E72" s="55">
        <v>60704.29</v>
      </c>
    </row>
    <row r="73" spans="1:5" ht="15.75" customHeight="1">
      <c r="A73" s="19"/>
      <c r="B73" s="21" t="s">
        <v>244</v>
      </c>
      <c r="C73" s="38"/>
      <c r="D73" s="55">
        <v>61761.36</v>
      </c>
      <c r="E73" s="55">
        <v>97776.29</v>
      </c>
    </row>
    <row r="74" spans="1:5" ht="15.75" customHeight="1">
      <c r="A74" s="19"/>
      <c r="B74" s="20" t="s">
        <v>245</v>
      </c>
      <c r="C74" s="38"/>
      <c r="D74" s="55">
        <v>9367.39</v>
      </c>
      <c r="E74" s="55">
        <v>28869.19</v>
      </c>
    </row>
    <row r="75" spans="1:5" ht="15.75" customHeight="1">
      <c r="A75" s="19">
        <v>706</v>
      </c>
      <c r="B75" s="20" t="s">
        <v>246</v>
      </c>
      <c r="C75" s="38"/>
      <c r="D75" s="55">
        <v>31839</v>
      </c>
      <c r="E75" s="55">
        <v>128396.84</v>
      </c>
    </row>
    <row r="76" spans="1:5" ht="15.75" customHeight="1">
      <c r="A76" s="19"/>
      <c r="B76" s="20" t="s">
        <v>247</v>
      </c>
      <c r="C76" s="38"/>
      <c r="D76" s="55">
        <f>++D53-D54</f>
        <v>-186389.50000000035</v>
      </c>
      <c r="E76" s="55">
        <v>-259405.2399999994</v>
      </c>
    </row>
    <row r="77" spans="1:5" ht="15.75" customHeight="1">
      <c r="A77" s="19"/>
      <c r="B77" s="20" t="s">
        <v>248</v>
      </c>
      <c r="C77" s="58">
        <v>16</v>
      </c>
      <c r="D77" s="55">
        <f>++D92+D109</f>
        <v>960102.6599999999</v>
      </c>
      <c r="E77" s="55">
        <v>2062587.1400000001</v>
      </c>
    </row>
    <row r="78" spans="1:5" ht="31.5" customHeight="1">
      <c r="A78" s="19"/>
      <c r="B78" s="20" t="s">
        <v>249</v>
      </c>
      <c r="C78" s="38"/>
      <c r="D78" s="55">
        <f>+SUM(D79:D84)</f>
        <v>654270.02</v>
      </c>
      <c r="E78" s="55">
        <v>1428974.35</v>
      </c>
    </row>
    <row r="79" spans="1:5" ht="15.75" customHeight="1">
      <c r="A79" s="19">
        <v>770</v>
      </c>
      <c r="B79" s="21" t="s">
        <v>250</v>
      </c>
      <c r="C79" s="38"/>
      <c r="D79" s="55">
        <v>654270.02</v>
      </c>
      <c r="E79" s="55">
        <v>1204307.32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55">
        <v>0</v>
      </c>
      <c r="E81" s="55">
        <v>224667.03</v>
      </c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55">
        <f>SUM(D86:D91)</f>
        <v>5974.43</v>
      </c>
      <c r="E85" s="55">
        <v>50413.39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55">
        <v>5974.43</v>
      </c>
      <c r="E87" s="55">
        <v>50413.39</v>
      </c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5">
        <f>++D78-D85</f>
        <v>648295.59</v>
      </c>
      <c r="E92" s="55">
        <v>1378560.9600000002</v>
      </c>
    </row>
    <row r="93" spans="1:5" ht="32.25" customHeight="1">
      <c r="A93" s="19"/>
      <c r="B93" s="20" t="s">
        <v>267</v>
      </c>
      <c r="C93" s="38"/>
      <c r="D93" s="55">
        <f>++D99+D100+D94+D95</f>
        <v>312752.13</v>
      </c>
      <c r="E93" s="55">
        <v>686448.1900000001</v>
      </c>
    </row>
    <row r="94" spans="1:5" ht="17.25" customHeight="1">
      <c r="A94" s="19">
        <v>770</v>
      </c>
      <c r="B94" s="21" t="s">
        <v>268</v>
      </c>
      <c r="C94" s="38"/>
      <c r="D94" s="55">
        <v>295762.44</v>
      </c>
      <c r="E94" s="55">
        <v>569160.05</v>
      </c>
    </row>
    <row r="95" spans="1:5" ht="15.75" customHeight="1">
      <c r="A95" s="19">
        <v>772</v>
      </c>
      <c r="B95" s="21" t="s">
        <v>269</v>
      </c>
      <c r="C95" s="38"/>
      <c r="D95" s="55">
        <v>0</v>
      </c>
      <c r="E95" s="55">
        <v>103826</v>
      </c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55">
        <v>2400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38"/>
      <c r="D100" s="55">
        <v>14589.69</v>
      </c>
      <c r="E100" s="55">
        <v>8662.14</v>
      </c>
    </row>
    <row r="101" spans="1:5" ht="37.5" customHeight="1">
      <c r="A101" s="19"/>
      <c r="B101" s="20" t="s">
        <v>278</v>
      </c>
      <c r="C101" s="38"/>
      <c r="D101" s="55">
        <f>++D105+D106</f>
        <v>945.06</v>
      </c>
      <c r="E101" s="55">
        <v>2422.01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55">
        <v>20.43</v>
      </c>
      <c r="E105" s="55">
        <v>572.74</v>
      </c>
    </row>
    <row r="106" spans="1:5" ht="31.5" customHeight="1">
      <c r="A106" s="22" t="s">
        <v>284</v>
      </c>
      <c r="B106" s="21" t="s">
        <v>285</v>
      </c>
      <c r="C106" s="38"/>
      <c r="D106" s="55">
        <v>924.63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55">
        <f>+D93-D101</f>
        <v>311807.07</v>
      </c>
      <c r="E109" s="55">
        <v>684026.18</v>
      </c>
    </row>
    <row r="110" spans="1:5" ht="32.25" customHeight="1">
      <c r="A110" s="19"/>
      <c r="B110" s="20" t="s">
        <v>289</v>
      </c>
      <c r="C110" s="38"/>
      <c r="D110" s="55">
        <f>++D76+D77</f>
        <v>773713.1599999996</v>
      </c>
      <c r="E110" s="55">
        <v>1803181.9000000008</v>
      </c>
    </row>
    <row r="111" spans="1:5" ht="15.75" customHeight="1">
      <c r="A111" s="19"/>
      <c r="B111" s="20" t="s">
        <v>290</v>
      </c>
      <c r="C111" s="38"/>
      <c r="D111" s="55">
        <f>+D112</f>
        <v>0</v>
      </c>
      <c r="E111" s="55">
        <v>161244.8</v>
      </c>
    </row>
    <row r="112" spans="1:5" ht="15.75" customHeight="1">
      <c r="A112" s="19">
        <v>820</v>
      </c>
      <c r="B112" s="21" t="s">
        <v>291</v>
      </c>
      <c r="C112" s="38"/>
      <c r="D112" s="55">
        <v>0</v>
      </c>
      <c r="E112" s="55">
        <v>161244.8</v>
      </c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55">
        <f>++D110-D112</f>
        <v>773713.1599999996</v>
      </c>
      <c r="E114" s="55">
        <v>1641937.1000000008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1" t="s">
        <v>352</v>
      </c>
      <c r="B119" s="61"/>
      <c r="C119" s="67"/>
      <c r="D119" s="67"/>
      <c r="E119" s="44"/>
    </row>
    <row r="120" spans="1:2" ht="15">
      <c r="A120" s="61" t="s">
        <v>350</v>
      </c>
      <c r="B120" s="61" t="s">
        <v>351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357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40">
      <selection activeCell="D24" sqref="D24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3" t="s">
        <v>342</v>
      </c>
      <c r="B5" s="73"/>
      <c r="C5" s="73"/>
      <c r="D5" s="73"/>
      <c r="E5" s="73"/>
    </row>
    <row r="6" spans="1:5" ht="15">
      <c r="A6" s="74" t="s">
        <v>354</v>
      </c>
      <c r="B6" s="74"/>
      <c r="C6" s="74"/>
      <c r="D6" s="74"/>
      <c r="E6" s="74"/>
    </row>
    <row r="7" spans="1:5" ht="15">
      <c r="A7" s="70"/>
      <c r="B7" s="70" t="s">
        <v>0</v>
      </c>
      <c r="C7" s="71" t="s">
        <v>1</v>
      </c>
      <c r="D7" s="72" t="s">
        <v>2</v>
      </c>
      <c r="E7" s="72"/>
    </row>
    <row r="8" spans="1:5" ht="15">
      <c r="A8" s="70"/>
      <c r="B8" s="70"/>
      <c r="C8" s="71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>
        <v>17</v>
      </c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2242239.69</v>
      </c>
      <c r="E11" s="56">
        <v>5091773.470000001</v>
      </c>
    </row>
    <row r="12" spans="1:5" ht="17.25" customHeight="1">
      <c r="A12" s="31"/>
      <c r="B12" s="32" t="s">
        <v>8</v>
      </c>
      <c r="C12" s="46"/>
      <c r="D12" s="56">
        <f>+1047811.72+1189562.97</f>
        <v>2237374.69</v>
      </c>
      <c r="E12" s="56">
        <v>5091773.470000001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f>+4865+0</f>
        <v>4865</v>
      </c>
      <c r="E14" s="56">
        <v>0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2781447.7199999997</v>
      </c>
      <c r="E16" s="56">
        <v>2385151.42</v>
      </c>
    </row>
    <row r="17" spans="1:5" ht="26.25">
      <c r="A17" s="19"/>
      <c r="B17" s="32" t="s">
        <v>13</v>
      </c>
      <c r="C17" s="46"/>
      <c r="D17" s="56">
        <f>318491.57+318763.54</f>
        <v>637255.11</v>
      </c>
      <c r="E17" s="56">
        <v>1206051.8399999999</v>
      </c>
    </row>
    <row r="18" spans="1:5" ht="26.25">
      <c r="A18" s="19"/>
      <c r="B18" s="32" t="s">
        <v>14</v>
      </c>
      <c r="C18" s="46"/>
      <c r="D18" s="56">
        <v>99843.75</v>
      </c>
      <c r="E18" s="56">
        <v>80293</v>
      </c>
    </row>
    <row r="19" spans="1:5" ht="26.25">
      <c r="A19" s="19"/>
      <c r="B19" s="32" t="s">
        <v>15</v>
      </c>
      <c r="C19" s="46"/>
      <c r="D19" s="56">
        <f>+48684.92+60135.13</f>
        <v>108820.04999999999</v>
      </c>
      <c r="E19" s="56">
        <v>218877.02000000002</v>
      </c>
    </row>
    <row r="20" spans="1:5" ht="15">
      <c r="A20" s="19"/>
      <c r="B20" s="32" t="s">
        <v>16</v>
      </c>
      <c r="C20" s="46"/>
      <c r="D20" s="56">
        <f>+161468.52+13251.47</f>
        <v>174719.99</v>
      </c>
      <c r="E20" s="56">
        <v>174634.75999999998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f>100255.86+87890.71</f>
        <v>188146.57</v>
      </c>
      <c r="E22" s="56">
        <v>375744.16000000003</v>
      </c>
    </row>
    <row r="23" spans="1:5" ht="15">
      <c r="A23" s="19"/>
      <c r="B23" s="32" t="s">
        <v>19</v>
      </c>
      <c r="C23" s="46"/>
      <c r="D23" s="56">
        <f>1479717.76+6427.57+1700.2+77303.65+6175.33+2894.55-D40</f>
        <v>1572662.25</v>
      </c>
      <c r="E23" s="56">
        <v>329550.63999999996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-539208.0299999998</v>
      </c>
      <c r="E25" s="56">
        <v>2706622.0500000007</v>
      </c>
    </row>
    <row r="26" spans="1:5" ht="15">
      <c r="A26" s="17" t="s">
        <v>22</v>
      </c>
      <c r="B26" s="27" t="s">
        <v>23</v>
      </c>
      <c r="C26" s="45">
        <v>18</v>
      </c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1778820.38</v>
      </c>
      <c r="E27" s="56">
        <v>18263759.279999997</v>
      </c>
    </row>
    <row r="28" spans="1:5" ht="15">
      <c r="A28" s="31"/>
      <c r="B28" s="30" t="s">
        <v>25</v>
      </c>
      <c r="C28" s="46"/>
      <c r="D28" s="56">
        <v>0</v>
      </c>
      <c r="E28" s="56">
        <v>16503924.129999999</v>
      </c>
    </row>
    <row r="29" spans="1:5" ht="15">
      <c r="A29" s="31"/>
      <c r="B29" s="30" t="s">
        <v>26</v>
      </c>
      <c r="C29" s="46"/>
      <c r="D29" s="56">
        <f>+1449768.75+319436.25</f>
        <v>1769205</v>
      </c>
      <c r="E29" s="56">
        <v>716734.75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f>1200+2450</f>
        <v>3650</v>
      </c>
      <c r="E31" s="56">
        <v>4900</v>
      </c>
    </row>
    <row r="32" spans="1:5" ht="15">
      <c r="A32" s="31"/>
      <c r="B32" s="32" t="s">
        <v>29</v>
      </c>
      <c r="C32" s="46"/>
      <c r="D32" s="56">
        <f>27.95+2803.14+21.52+3112.77</f>
        <v>5965.379999999999</v>
      </c>
      <c r="E32" s="56">
        <v>1038200.4</v>
      </c>
    </row>
    <row r="33" spans="1:5" ht="15">
      <c r="A33" s="28">
        <v>2</v>
      </c>
      <c r="B33" s="29" t="s">
        <v>30</v>
      </c>
      <c r="C33" s="46"/>
      <c r="D33" s="56">
        <f>+SUM(D34:D41)</f>
        <v>2401411.08</v>
      </c>
      <c r="E33" s="56">
        <v>19074136.599999998</v>
      </c>
    </row>
    <row r="34" spans="1:5" ht="26.25">
      <c r="A34" s="31"/>
      <c r="B34" s="32" t="s">
        <v>31</v>
      </c>
      <c r="C34" s="46"/>
      <c r="D34" s="56">
        <f>418223.89+1981630.38</f>
        <v>2399854.27</v>
      </c>
      <c r="E34" s="56">
        <v>19065018.9</v>
      </c>
    </row>
    <row r="35" spans="1:5" ht="26.25">
      <c r="A35" s="31"/>
      <c r="B35" s="32" t="s">
        <v>32</v>
      </c>
      <c r="C35" s="46"/>
      <c r="D35" s="56">
        <v>0</v>
      </c>
      <c r="E35" s="56">
        <v>0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>
        <v>1556.81</v>
      </c>
      <c r="E40" s="56">
        <v>9117.7</v>
      </c>
    </row>
    <row r="41" spans="1:5" ht="15">
      <c r="A41" s="31"/>
      <c r="B41" s="32" t="s">
        <v>38</v>
      </c>
      <c r="C41" s="46"/>
      <c r="D41" s="56">
        <v>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-622590.7000000002</v>
      </c>
      <c r="E42" s="56">
        <v>-810377.3200000003</v>
      </c>
    </row>
    <row r="43" spans="1:5" ht="15">
      <c r="A43" s="17" t="s">
        <v>40</v>
      </c>
      <c r="B43" s="27" t="s">
        <v>41</v>
      </c>
      <c r="C43" s="45">
        <v>19</v>
      </c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++D53</f>
        <v>485000</v>
      </c>
      <c r="E49" s="56">
        <v>485000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v>485000</v>
      </c>
      <c r="E53" s="56">
        <v>485000</v>
      </c>
    </row>
    <row r="54" spans="1:5" ht="15">
      <c r="A54" s="28">
        <v>3</v>
      </c>
      <c r="B54" s="29" t="s">
        <v>52</v>
      </c>
      <c r="C54" s="46"/>
      <c r="D54" s="56">
        <f>+D44-D49</f>
        <v>-485000</v>
      </c>
      <c r="E54" s="56">
        <v>-485000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-1646798.73</v>
      </c>
      <c r="E56" s="56">
        <v>1411244.7300000004</v>
      </c>
    </row>
    <row r="57" spans="1:5" ht="15">
      <c r="A57" s="30"/>
      <c r="B57" s="30"/>
      <c r="C57" s="46"/>
      <c r="D57" s="56"/>
      <c r="E57" s="39"/>
    </row>
    <row r="58" spans="1:5" ht="15">
      <c r="A58" s="30"/>
      <c r="B58" s="34" t="s">
        <v>55</v>
      </c>
      <c r="C58" s="46"/>
      <c r="D58" s="56">
        <f>++D59+D11-D16+D27-D33+D44-D49</f>
        <v>405036.9900000002</v>
      </c>
      <c r="E58" s="56">
        <v>2051835.72</v>
      </c>
    </row>
    <row r="59" spans="1:5" ht="15">
      <c r="A59" s="30"/>
      <c r="B59" s="34" t="s">
        <v>56</v>
      </c>
      <c r="C59" s="46"/>
      <c r="D59" s="56">
        <f>++E58</f>
        <v>2051835.72</v>
      </c>
      <c r="E59" s="56">
        <v>640590.989999998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352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355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6">
      <selection activeCell="K33" sqref="K33"/>
    </sheetView>
  </sheetViews>
  <sheetFormatPr defaultColWidth="9.140625" defaultRowHeight="15"/>
  <cols>
    <col min="1" max="1" width="42.57421875" style="59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2" width="9.140625" style="59" customWidth="1"/>
    <col min="13" max="13" width="12.7109375" style="59" bestFit="1" customWidth="1"/>
    <col min="14" max="16384" width="9.140625" style="59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8" t="s">
        <v>328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69" t="s">
        <v>356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306920.27</v>
      </c>
      <c r="F8" s="38"/>
      <c r="G8" s="38"/>
      <c r="H8" s="38"/>
      <c r="I8" s="38"/>
      <c r="J8" s="55">
        <v>7728334.319999999</v>
      </c>
      <c r="K8" s="55">
        <v>11035266.02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982521.06</v>
      </c>
      <c r="F12" s="38"/>
      <c r="G12" s="38"/>
      <c r="H12" s="38"/>
      <c r="I12" s="38"/>
      <c r="J12" s="38"/>
      <c r="K12" s="55">
        <v>982521.06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5">
        <v>1641937.1</v>
      </c>
      <c r="K15" s="55">
        <v>1641937.1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-485000</v>
      </c>
      <c r="K17" s="55">
        <v>-485000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1289441.33</v>
      </c>
      <c r="F19" s="55">
        <v>0</v>
      </c>
      <c r="G19" s="55">
        <v>0</v>
      </c>
      <c r="H19" s="55">
        <v>0</v>
      </c>
      <c r="I19" s="55">
        <v>0</v>
      </c>
      <c r="J19" s="55">
        <v>8885271.42</v>
      </c>
      <c r="K19" s="55">
        <v>13174724.18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5">
        <f>++B19</f>
        <v>3000011.43</v>
      </c>
      <c r="C22" s="38"/>
      <c r="D22" s="38"/>
      <c r="E22" s="55">
        <f>++E19</f>
        <v>1289441.33</v>
      </c>
      <c r="F22" s="38"/>
      <c r="G22" s="38"/>
      <c r="H22" s="38"/>
      <c r="I22" s="38"/>
      <c r="J22" s="55">
        <f>++J19</f>
        <v>8885271.42</v>
      </c>
      <c r="K22" s="55">
        <f>++J22+I22+H22+G22+F22+E22+D22+C22+B22</f>
        <v>13174724.18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 aca="true" t="shared" si="0" ref="K23:K28"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t="shared" si="0"/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55">
        <v>916992</v>
      </c>
      <c r="F26" s="38"/>
      <c r="G26" s="38"/>
      <c r="H26" s="38"/>
      <c r="I26" s="38"/>
      <c r="J26" s="38"/>
      <c r="K26" s="55">
        <f>++J26+I26+H26+G26+F26+E26+D26+C26+B26</f>
        <v>916992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773713.16</v>
      </c>
      <c r="K29" s="55">
        <f>++J29+I29+H29+G29+F29+E29+D29+C29+B29</f>
        <v>773713.16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>++J30+I30+H30+G30+F30+E30+D30+C30+B30</f>
        <v>0</v>
      </c>
    </row>
    <row r="31" spans="1:13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-485000</v>
      </c>
      <c r="K31" s="55">
        <f>++J31+I31+H31+G31+F31+E31+D31+C31+B31</f>
        <v>-485000</v>
      </c>
      <c r="M31" s="60"/>
    </row>
    <row r="32" spans="1:13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>++J32+I32+H32+G32+F32+E32+D32+C32+B32</f>
        <v>0</v>
      </c>
      <c r="M32" s="60"/>
    </row>
    <row r="33" spans="1:13" ht="18" customHeight="1">
      <c r="A33" s="20" t="s">
        <v>327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+E22+E30+E32+E31+E29+E28+E27+E26+E25+E24+E23</f>
        <v>2206433.33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+J22+J30+J32+J31+J29+J28+J27+J26+J25+J24+J23</f>
        <v>9173984.58</v>
      </c>
      <c r="K33" s="55">
        <f>++J33+I33+H33+G33+F33+E33+D33+C33+B33</f>
        <v>14380429.34</v>
      </c>
      <c r="M33" s="60"/>
    </row>
    <row r="35" spans="1:3" ht="15">
      <c r="A35" s="61" t="s">
        <v>353</v>
      </c>
      <c r="B35" s="61"/>
      <c r="C35" s="39"/>
    </row>
    <row r="36" spans="1:3" ht="15">
      <c r="A36" s="53" t="s">
        <v>350</v>
      </c>
      <c r="B36" s="39"/>
      <c r="C36" s="39"/>
    </row>
    <row r="37" spans="1:5" ht="15">
      <c r="A37" s="39"/>
      <c r="B37" s="39"/>
      <c r="C37" s="39"/>
      <c r="E37" s="60"/>
    </row>
    <row r="38" spans="1:5" ht="15">
      <c r="A38" s="39" t="s">
        <v>349</v>
      </c>
      <c r="B38" s="39"/>
      <c r="C38" s="39"/>
      <c r="E38" s="60"/>
    </row>
    <row r="39" spans="1:3" ht="15">
      <c r="A39" s="39" t="s">
        <v>359</v>
      </c>
      <c r="B39" s="39"/>
      <c r="C39" s="39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Vukcevic, Biljana</cp:lastModifiedBy>
  <cp:lastPrinted>2017-07-20T10:33:58Z</cp:lastPrinted>
  <dcterms:created xsi:type="dcterms:W3CDTF">2012-02-03T11:53:42Z</dcterms:created>
  <dcterms:modified xsi:type="dcterms:W3CDTF">2017-07-20T10:42:55Z</dcterms:modified>
  <cp:category/>
  <cp:version/>
  <cp:contentType/>
  <cp:contentStatus/>
</cp:coreProperties>
</file>