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95" windowWidth="17955" windowHeight="6315" activeTab="3"/>
  </bookViews>
  <sheets>
    <sheet name="BS" sheetId="1" r:id="rId1"/>
    <sheet name="BU" sheetId="2" r:id="rId2"/>
    <sheet name="BNT" sheetId="3" r:id="rId3"/>
    <sheet name="PNK" sheetId="4" r:id="rId4"/>
  </sheets>
  <externalReferences>
    <externalReference r:id="rId5"/>
  </externalReferences>
  <definedNames>
    <definedName name="_xlnm._FilterDatabase" localSheetId="1" hidden="1">BU!$C$10:$I$10</definedName>
  </definedNames>
  <calcPr calcId="144525"/>
</workbook>
</file>

<file path=xl/calcChain.xml><?xml version="1.0" encoding="utf-8"?>
<calcChain xmlns="http://schemas.openxmlformats.org/spreadsheetml/2006/main">
  <c r="F56" i="2" l="1"/>
  <c r="F55" i="2"/>
  <c r="F26" i="3" l="1"/>
  <c r="F46" i="1"/>
  <c r="G46" i="1"/>
  <c r="F102" i="1"/>
  <c r="F52" i="1" l="1"/>
  <c r="F108" i="1"/>
  <c r="G24" i="1" l="1"/>
  <c r="F55" i="3" l="1"/>
  <c r="F52" i="3"/>
  <c r="F47" i="3"/>
  <c r="F57" i="3" s="1"/>
  <c r="F42" i="3"/>
  <c r="F36" i="3" s="1"/>
  <c r="F37" i="3"/>
  <c r="F35" i="3"/>
  <c r="F32" i="3"/>
  <c r="F30" i="3" s="1"/>
  <c r="F25" i="3"/>
  <c r="F24" i="3"/>
  <c r="F23" i="3"/>
  <c r="F22" i="3"/>
  <c r="F21" i="3"/>
  <c r="F20" i="3"/>
  <c r="F19" i="3" s="1"/>
  <c r="F18" i="3"/>
  <c r="F17" i="3"/>
  <c r="F15" i="3"/>
  <c r="F14" i="3" s="1"/>
  <c r="F45" i="3" l="1"/>
  <c r="F28" i="3"/>
  <c r="F59" i="3"/>
  <c r="F61" i="3" s="1"/>
  <c r="G52" i="3" l="1"/>
  <c r="G47" i="3"/>
  <c r="G36" i="3"/>
  <c r="G32" i="3"/>
  <c r="G30" i="3"/>
  <c r="G45" i="3" s="1"/>
  <c r="G19" i="3"/>
  <c r="G17" i="3"/>
  <c r="G14" i="3"/>
  <c r="G28" i="3" s="1"/>
  <c r="F59" i="2"/>
  <c r="G112" i="2"/>
  <c r="G102" i="2"/>
  <c r="G110" i="2" s="1"/>
  <c r="G94" i="2"/>
  <c r="G86" i="2"/>
  <c r="G79" i="2"/>
  <c r="G93" i="2" s="1"/>
  <c r="G78" i="2" s="1"/>
  <c r="G76" i="2"/>
  <c r="G68" i="2"/>
  <c r="G65" i="2"/>
  <c r="G63" i="2" s="1"/>
  <c r="G59" i="2"/>
  <c r="G44" i="2"/>
  <c r="G38" i="2"/>
  <c r="G27" i="2"/>
  <c r="G21" i="2"/>
  <c r="G12" i="2"/>
  <c r="G11" i="2" s="1"/>
  <c r="G44" i="1"/>
  <c r="G103" i="1"/>
  <c r="G95" i="1"/>
  <c r="G92" i="1"/>
  <c r="G80" i="1"/>
  <c r="G79" i="1"/>
  <c r="G76" i="1"/>
  <c r="G67" i="1" s="1"/>
  <c r="G64" i="1"/>
  <c r="G57" i="1"/>
  <c r="G55" i="1" s="1"/>
  <c r="G40" i="1"/>
  <c r="G23" i="1"/>
  <c r="G19" i="1"/>
  <c r="G17" i="1"/>
  <c r="G12" i="1"/>
  <c r="G26" i="2" l="1"/>
  <c r="G54" i="2" s="1"/>
  <c r="G57" i="3"/>
  <c r="G59" i="3" s="1"/>
  <c r="G61" i="3" s="1"/>
  <c r="G55" i="2"/>
  <c r="G109" i="1"/>
  <c r="G59" i="1"/>
  <c r="G77" i="2" l="1"/>
  <c r="G111" i="2" s="1"/>
  <c r="G115" i="2" s="1"/>
  <c r="B7" i="4" l="1"/>
  <c r="C9" i="3"/>
  <c r="C7" i="2"/>
  <c r="K34" i="4"/>
  <c r="K20" i="4"/>
  <c r="L20" i="4" s="1"/>
  <c r="L9" i="4"/>
  <c r="B36" i="4" l="1"/>
  <c r="C23" i="4"/>
  <c r="C34" i="4" s="1"/>
  <c r="L34" i="4" s="1"/>
  <c r="C66" i="3"/>
  <c r="B38" i="4" s="1"/>
  <c r="C64" i="3"/>
  <c r="C122" i="2"/>
  <c r="C120" i="2"/>
  <c r="F112" i="2"/>
  <c r="F102" i="2"/>
  <c r="F94" i="2"/>
  <c r="F86" i="2"/>
  <c r="F79" i="2"/>
  <c r="F93" i="2" s="1"/>
  <c r="F68" i="2"/>
  <c r="F63" i="2"/>
  <c r="F44" i="2"/>
  <c r="F38" i="2"/>
  <c r="F27" i="2"/>
  <c r="F21" i="2"/>
  <c r="F12" i="2"/>
  <c r="F103" i="1"/>
  <c r="F95" i="1"/>
  <c r="F92" i="1"/>
  <c r="F80" i="1"/>
  <c r="F76" i="1"/>
  <c r="F67" i="1" s="1"/>
  <c r="F64" i="1"/>
  <c r="F55" i="1"/>
  <c r="F44" i="1"/>
  <c r="F40" i="1"/>
  <c r="F24" i="1"/>
  <c r="F23" i="1"/>
  <c r="F17" i="1"/>
  <c r="F12" i="1"/>
  <c r="F79" i="1" l="1"/>
  <c r="F109" i="1" s="1"/>
  <c r="F110" i="2"/>
  <c r="F78" i="2" s="1"/>
  <c r="F26" i="2"/>
  <c r="F59" i="1"/>
  <c r="L30" i="4"/>
  <c r="F11" i="2"/>
  <c r="L23" i="4"/>
  <c r="F54" i="2" l="1"/>
  <c r="F77" i="2" s="1"/>
  <c r="F111" i="2" s="1"/>
  <c r="F115" i="2" l="1"/>
</calcChain>
</file>

<file path=xl/sharedStrings.xml><?xml version="1.0" encoding="utf-8"?>
<sst xmlns="http://schemas.openxmlformats.org/spreadsheetml/2006/main" count="434" uniqueCount="371">
  <si>
    <t>Naziv društva za osiguranje: UNIQA neživotno osiguranje ad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</si>
  <si>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</si>
  <si>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</si>
  <si>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</si>
  <si>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</si>
  <si>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</si>
  <si>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</si>
  <si>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</si>
  <si>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</si>
  <si>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</si>
  <si>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</si>
  <si>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</si>
  <si>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</si>
  <si>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</si>
  <si>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3.10,14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</si>
  <si>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</si>
  <si>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</si>
  <si>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</si>
  <si>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</si>
  <si>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</si>
  <si>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</si>
  <si>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</si>
  <si>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</si>
  <si>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</si>
  <si>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3.11,15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</si>
  <si>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</si>
  <si>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</si>
  <si>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</si>
  <si>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</si>
  <si>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</si>
  <si>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</si>
  <si>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</si>
  <si>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</si>
  <si>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</si>
  <si>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</si>
  <si>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</si>
  <si>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3.12,16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</si>
  <si>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</si>
  <si>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</si>
  <si>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</si>
  <si>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</si>
  <si>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</si>
  <si>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</si>
  <si>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</si>
  <si>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</si>
  <si>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</si>
  <si>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</si>
  <si>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</si>
  <si>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</si>
  <si>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</si>
  <si>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</si>
  <si>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</si>
  <si>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</si>
  <si>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</si>
  <si>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</si>
  <si>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</si>
  <si>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</si>
  <si>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</si>
  <si>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</si>
  <si>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</si>
  <si>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</si>
  <si>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</si>
  <si>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</si>
  <si>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</si>
  <si>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</si>
  <si>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</si>
  <si>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</si>
  <si>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</si>
  <si>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3.12,17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</si>
  <si>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</si>
  <si>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</si>
  <si>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</si>
  <si>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</si>
  <si>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</si>
  <si>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</si>
  <si>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</si>
  <si>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3.12,18</t>
  </si>
  <si>
    <t>E.2 Kratkoročna potraživanja</t>
  </si>
  <si>
    <t>3.12,4,19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</si>
  <si>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</si>
  <si>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</si>
  <si>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</si>
  <si>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</si>
  <si>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</si>
  <si>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</si>
  <si>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</si>
  <si>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</si>
  <si>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</si>
  <si>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</si>
  <si>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</si>
  <si>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</si>
  <si>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</si>
  <si>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</si>
  <si>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</si>
  <si>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3.9,13</t>
  </si>
  <si>
    <t>UKUPNO AKTIVA</t>
  </si>
  <si>
    <t>PASIVA</t>
  </si>
  <si>
    <t>A. Osnovni kapital (A.1+A.2)</t>
  </si>
  <si>
    <t>3.14,22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</si>
  <si>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</si>
  <si>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</si>
  <si>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</si>
  <si>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</si>
  <si>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</si>
  <si>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</si>
  <si>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</si>
  <si>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</si>
  <si>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</si>
  <si>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</si>
  <si>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</si>
  <si>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</si>
  <si>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</si>
  <si>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</si>
  <si>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</si>
  <si>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</si>
  <si>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</si>
  <si>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</si>
  <si>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</si>
  <si>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</si>
  <si>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3.15,23</t>
  </si>
  <si>
    <t>C.1.2 Bruto rezervisanja za nastale prijavljene štete</t>
  </si>
  <si>
    <t>3.15,4,23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</si>
  <si>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</si>
  <si>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</si>
  <si>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</si>
  <si>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</si>
  <si>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</si>
  <si>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</si>
  <si>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</si>
  <si>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</si>
  <si>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</si>
  <si>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</si>
  <si>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</si>
  <si>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</si>
  <si>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3.16</t>
  </si>
  <si>
    <t>C.3.2 Ostala rezervisanja, osim tehničkih rezervisanja</t>
  </si>
  <si>
    <t>D. Kratkoročne obaveze (D.1+D.2+D.3+D.4+D.5+D.6+D.7)</t>
  </si>
  <si>
    <t>3.12,24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</si>
  <si>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</si>
  <si>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</si>
  <si>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</si>
  <si>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</si>
  <si>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</si>
  <si>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</si>
  <si>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</si>
  <si>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</si>
  <si>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</si>
  <si>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3.12,25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</si>
  <si>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</si>
  <si>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</si>
  <si>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</si>
  <si>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</si>
  <si>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</si>
  <si>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</si>
  <si>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</si>
  <si>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Izvršni direktor:  Nela Belević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</si>
  <si>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</si>
  <si>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</si>
  <si>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</si>
  <si>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</si>
  <si>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</si>
  <si>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3.3,7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</si>
  <si>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</si>
  <si>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</si>
  <si>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</si>
  <si>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</si>
  <si>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</si>
  <si>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</si>
  <si>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</si>
  <si>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</si>
  <si>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</si>
  <si>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3.4,8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</si>
  <si>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</si>
  <si>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</si>
  <si>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</si>
  <si>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</si>
  <si>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</si>
  <si>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</si>
  <si>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3.5,9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</si>
  <si>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</si>
  <si>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</si>
  <si>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</si>
  <si>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</si>
  <si>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</si>
  <si>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</si>
  <si>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</si>
  <si>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</si>
  <si>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</si>
  <si>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</si>
  <si>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</si>
  <si>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</si>
  <si>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</si>
  <si>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</si>
  <si>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</si>
  <si>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</si>
  <si>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</si>
  <si>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</si>
  <si>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</si>
  <si>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3.6,10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</si>
  <si>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</si>
  <si>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</si>
  <si>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</si>
  <si>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</si>
  <si>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</si>
  <si>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</si>
  <si>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</si>
  <si>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</si>
  <si>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</si>
  <si>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</si>
  <si>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</si>
  <si>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3.7,11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</si>
  <si>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</si>
  <si>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</si>
  <si>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</si>
  <si>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</si>
  <si>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</si>
  <si>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</si>
  <si>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</si>
  <si>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</si>
  <si>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</si>
  <si>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</si>
  <si>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</si>
  <si>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</si>
  <si>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</si>
  <si>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</si>
  <si>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</si>
  <si>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</si>
  <si>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</si>
  <si>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</si>
  <si>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</si>
  <si>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</si>
  <si>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</si>
  <si>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</si>
  <si>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</si>
  <si>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3.8,12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</si>
  <si>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</si>
  <si>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</si>
  <si>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</si>
  <si>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</si>
  <si>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</si>
  <si>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</si>
  <si>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</si>
  <si>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</si>
  <si>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</si>
  <si>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</si>
  <si>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</si>
  <si>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</si>
  <si>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</si>
  <si>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</si>
  <si>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</si>
  <si>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</si>
  <si>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</si>
  <si>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</si>
  <si>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</si>
  <si>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</si>
  <si>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</si>
  <si>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</si>
  <si>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</si>
  <si>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</si>
  <si>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</si>
  <si>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</si>
  <si>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</si>
  <si>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</si>
  <si>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</si>
  <si>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</si>
  <si>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</si>
  <si>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</si>
  <si>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</si>
  <si>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</si>
  <si>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</si>
  <si>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</si>
  <si>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</si>
  <si>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</si>
  <si>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</si>
  <si>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</si>
  <si>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U Podgorici, 26.02.2018.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</si>
  <si>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</si>
  <si>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</si>
  <si>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</si>
  <si>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</si>
  <si>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</si>
  <si>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</si>
  <si>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</si>
  <si>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</si>
  <si>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</si>
  <si>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</si>
  <si>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</si>
  <si>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</si>
  <si>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</si>
  <si>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</si>
  <si>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</si>
  <si>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</si>
  <si>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</si>
  <si>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</si>
  <si>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</si>
  <si>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</si>
  <si>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</si>
  <si>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</si>
  <si>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</si>
  <si>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</si>
  <si>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</si>
  <si>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</si>
  <si>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</si>
  <si>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</si>
  <si>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</si>
  <si>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</si>
  <si>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</si>
  <si>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</si>
  <si>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</si>
  <si>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</si>
  <si>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</si>
  <si>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</si>
  <si>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</si>
  <si>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</si>
  <si>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</si>
  <si>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</si>
  <si>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</si>
  <si>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</si>
  <si>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</si>
  <si>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</si>
  <si>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</si>
  <si>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</si>
  <si>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</si>
  <si>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</si>
  <si>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</si>
  <si>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</si>
  <si>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</si>
  <si>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</si>
  <si>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</si>
  <si>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</si>
  <si>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</si>
  <si>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</si>
  <si>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</si>
  <si>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</si>
  <si>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</si>
  <si>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</si>
  <si>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</si>
  <si>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</si>
  <si>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</si>
  <si>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</si>
  <si>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</si>
  <si>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</si>
  <si>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</si>
  <si>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</si>
  <si>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</si>
  <si>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</si>
  <si>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</si>
  <si>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</si>
  <si>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</si>
  <si>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</si>
  <si>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</si>
  <si>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</si>
  <si>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</si>
  <si>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</si>
  <si>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</si>
  <si>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</si>
  <si>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</si>
  <si>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</si>
  <si>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</si>
  <si>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</si>
  <si>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</si>
  <si>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</si>
  <si>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</si>
  <si>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</si>
  <si>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</si>
  <si>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</si>
  <si>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</si>
  <si>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</si>
  <si>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od 01.01. do 30.6.2018.</t>
  </si>
  <si>
    <t>U Podgorici, 20.07.2018</t>
  </si>
  <si>
    <t>Lice odgovorno za sastavljanje bilansa:  Svetlana Gatolin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</si>
</sst>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#,###_-;\(#,###,000\);\-_;"/>
    <numFmt numFmtId="167" formatCode="0.0%"/>
    <numFmt numFmtId="168" formatCode="_(* #,##0_);_(* \(#,##0\);_(* &quot;-&quot;_);_(@_)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name val="Cambria"/>
      <family val="1"/>
      <charset val="238"/>
    </font>
    <font>
      <b/>
      <sz val="10"/>
      <name val="Calibri"/>
      <family val="2"/>
    </font>
    <font>
      <sz val="10"/>
      <name val="MS Sans Serif"/>
      <family val="2"/>
      <charset val="238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</cellStyleXfs>
  <cellXfs count="190">
    <xf numFmtId="0" fontId="0" fillId="0" borderId="0" xfId="0"/>
    <xf numFmtId="0" fontId="3" fillId="0" borderId="0" xfId="3" applyFont="1" applyAlignment="1" applyProtection="1">
      <alignment horizontal="center"/>
    </xf>
    <xf numFmtId="4" fontId="4" fillId="0" borderId="0" xfId="3" applyNumberFormat="1" applyFont="1" applyProtection="1"/>
    <xf numFmtId="4" fontId="3" fillId="0" borderId="0" xfId="3" applyNumberFormat="1" applyFont="1" applyProtection="1"/>
    <xf numFmtId="0" fontId="3" fillId="0" borderId="0" xfId="3" applyFont="1"/>
    <xf numFmtId="0" fontId="2" fillId="0" borderId="0" xfId="3" applyFont="1" applyAlignment="1" applyProtection="1">
      <alignment horizontal="left"/>
      <protection locked="0"/>
    </xf>
    <xf numFmtId="0" fontId="2" fillId="0" borderId="0" xfId="3" applyFont="1" applyAlignment="1" applyProtection="1">
      <alignment horizontal="left" wrapText="1"/>
      <protection locked="0"/>
    </xf>
    <xf numFmtId="4" fontId="4" fillId="0" borderId="1" xfId="3" applyNumberFormat="1" applyFont="1" applyBorder="1" applyAlignment="1">
      <alignment horizontal="center" vertical="center" wrapText="1"/>
    </xf>
    <xf numFmtId="4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/>
    </xf>
    <xf numFmtId="0" fontId="3" fillId="0" borderId="1" xfId="3" applyFont="1" applyBorder="1" applyAlignment="1">
      <alignment horizontal="center"/>
    </xf>
    <xf numFmtId="49" fontId="3" fillId="0" borderId="1" xfId="3" applyNumberFormat="1" applyFont="1" applyBorder="1" applyAlignment="1">
      <alignment horizontal="center" wrapText="1"/>
    </xf>
    <xf numFmtId="0" fontId="5" fillId="2" borderId="1" xfId="3" applyFont="1" applyFill="1" applyBorder="1"/>
    <xf numFmtId="0" fontId="3" fillId="2" borderId="1" xfId="3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vertical="center"/>
      <protection locked="0"/>
    </xf>
    <xf numFmtId="165" fontId="5" fillId="2" borderId="1" xfId="1" applyNumberFormat="1" applyFont="1" applyFill="1" applyBorder="1" applyAlignment="1" applyProtection="1">
      <alignment vertical="center"/>
      <protection locked="0"/>
    </xf>
    <xf numFmtId="0" fontId="3" fillId="0" borderId="1" xfId="3" applyFont="1" applyBorder="1"/>
    <xf numFmtId="0" fontId="3" fillId="0" borderId="1" xfId="3" applyFont="1" applyBorder="1" applyAlignment="1" applyProtection="1">
      <alignment horizontal="center" vertical="center"/>
      <protection locked="0"/>
    </xf>
    <xf numFmtId="165" fontId="4" fillId="0" borderId="1" xfId="1" applyNumberFormat="1" applyFont="1" applyFill="1" applyBorder="1" applyAlignment="1" applyProtection="1">
      <alignment vertical="center"/>
      <protection locked="0"/>
    </xf>
    <xf numFmtId="165" fontId="3" fillId="0" borderId="1" xfId="1" applyNumberFormat="1" applyFont="1" applyBorder="1" applyAlignment="1" applyProtection="1">
      <alignment vertical="center"/>
      <protection locked="0"/>
    </xf>
    <xf numFmtId="0" fontId="3" fillId="0" borderId="1" xfId="3" applyFont="1" applyBorder="1" applyAlignment="1">
      <alignment wrapText="1"/>
    </xf>
    <xf numFmtId="0" fontId="5" fillId="2" borderId="1" xfId="3" applyFont="1" applyFill="1" applyBorder="1" applyAlignment="1">
      <alignment wrapText="1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vertical="center" wrapText="1"/>
    </xf>
    <xf numFmtId="0" fontId="3" fillId="0" borderId="0" xfId="3" applyFont="1" applyAlignment="1">
      <alignment vertical="center"/>
    </xf>
    <xf numFmtId="49" fontId="2" fillId="0" borderId="1" xfId="3" applyNumberFormat="1" applyFont="1" applyFill="1" applyBorder="1" applyAlignment="1">
      <alignment horizontal="center" wrapText="1"/>
    </xf>
    <xf numFmtId="0" fontId="2" fillId="0" borderId="1" xfId="3" applyFont="1" applyFill="1" applyBorder="1"/>
    <xf numFmtId="0" fontId="8" fillId="0" borderId="1" xfId="3" applyFon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 applyProtection="1">
      <alignment vertical="center"/>
      <protection locked="0"/>
    </xf>
    <xf numFmtId="0" fontId="2" fillId="0" borderId="0" xfId="3" applyFont="1" applyFill="1"/>
    <xf numFmtId="4" fontId="3" fillId="0" borderId="0" xfId="3" applyNumberFormat="1" applyFont="1"/>
    <xf numFmtId="165" fontId="4" fillId="0" borderId="1" xfId="1" applyNumberFormat="1" applyFont="1" applyBorder="1" applyAlignment="1" applyProtection="1">
      <alignment vertical="center"/>
      <protection locked="0"/>
    </xf>
    <xf numFmtId="0" fontId="2" fillId="0" borderId="1" xfId="3" applyFont="1" applyFill="1" applyBorder="1" applyAlignment="1">
      <alignment wrapText="1"/>
    </xf>
    <xf numFmtId="165" fontId="9" fillId="0" borderId="1" xfId="1" applyNumberFormat="1" applyFont="1" applyFill="1" applyBorder="1" applyAlignment="1" applyProtection="1">
      <alignment vertical="center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2" fillId="0" borderId="1" xfId="3" applyNumberFormat="1" applyFont="1" applyBorder="1" applyAlignment="1">
      <alignment horizontal="center" wrapText="1"/>
    </xf>
    <xf numFmtId="0" fontId="2" fillId="0" borderId="1" xfId="3" applyFont="1" applyBorder="1"/>
    <xf numFmtId="0" fontId="2" fillId="0" borderId="0" xfId="3" applyFont="1"/>
    <xf numFmtId="0" fontId="3" fillId="0" borderId="1" xfId="3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vertical="center"/>
      <protection locked="0"/>
    </xf>
    <xf numFmtId="165" fontId="7" fillId="0" borderId="1" xfId="1" applyNumberFormat="1" applyFont="1" applyFill="1" applyBorder="1" applyAlignment="1" applyProtection="1">
      <alignment vertical="center"/>
      <protection locked="0"/>
    </xf>
    <xf numFmtId="0" fontId="5" fillId="2" borderId="1" xfId="3" applyFont="1" applyFill="1" applyBorder="1" applyAlignment="1">
      <alignment vertical="center"/>
    </xf>
    <xf numFmtId="165" fontId="7" fillId="3" borderId="1" xfId="1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/>
    <xf numFmtId="0" fontId="2" fillId="2" borderId="1" xfId="3" applyFont="1" applyFill="1" applyBorder="1"/>
    <xf numFmtId="165" fontId="2" fillId="2" borderId="1" xfId="1" applyNumberFormat="1" applyFont="1" applyFill="1" applyBorder="1" applyAlignment="1" applyProtection="1">
      <alignment vertical="center"/>
      <protection locked="0"/>
    </xf>
    <xf numFmtId="0" fontId="2" fillId="0" borderId="1" xfId="3" applyFont="1" applyBorder="1" applyAlignment="1">
      <alignment horizontal="center" wrapText="1"/>
    </xf>
    <xf numFmtId="0" fontId="8" fillId="0" borderId="1" xfId="3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vertical="center"/>
      <protection locked="0"/>
    </xf>
    <xf numFmtId="165" fontId="9" fillId="0" borderId="1" xfId="1" applyNumberFormat="1" applyFont="1" applyBorder="1" applyAlignment="1" applyProtection="1">
      <alignment vertical="center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3" fontId="4" fillId="0" borderId="1" xfId="3" applyNumberFormat="1" applyFont="1" applyBorder="1" applyAlignment="1">
      <alignment horizontal="center" wrapText="1"/>
    </xf>
    <xf numFmtId="0" fontId="4" fillId="0" borderId="1" xfId="3" applyFont="1" applyBorder="1"/>
    <xf numFmtId="0" fontId="4" fillId="0" borderId="1" xfId="3" applyFont="1" applyBorder="1" applyAlignment="1" applyProtection="1">
      <alignment horizontal="center" vertical="center"/>
      <protection locked="0"/>
    </xf>
    <xf numFmtId="0" fontId="4" fillId="0" borderId="0" xfId="3" applyFont="1"/>
    <xf numFmtId="0" fontId="3" fillId="0" borderId="1" xfId="3" applyFont="1" applyFill="1" applyBorder="1"/>
    <xf numFmtId="0" fontId="4" fillId="0" borderId="1" xfId="3" applyFont="1" applyBorder="1" applyAlignment="1">
      <alignment horizontal="center" wrapText="1"/>
    </xf>
    <xf numFmtId="0" fontId="7" fillId="2" borderId="1" xfId="3" applyFont="1" applyFill="1" applyBorder="1"/>
    <xf numFmtId="0" fontId="4" fillId="2" borderId="1" xfId="3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4" fontId="4" fillId="0" borderId="0" xfId="3" applyNumberFormat="1" applyFont="1"/>
    <xf numFmtId="0" fontId="4" fillId="0" borderId="0" xfId="3" applyFont="1" applyAlignment="1" applyProtection="1">
      <protection locked="0"/>
    </xf>
    <xf numFmtId="0" fontId="10" fillId="0" borderId="0" xfId="3" applyFont="1" applyAlignment="1" applyProtection="1">
      <protection locked="0"/>
    </xf>
    <xf numFmtId="4" fontId="10" fillId="0" borderId="0" xfId="3" applyNumberFormat="1" applyFont="1" applyAlignment="1" applyProtection="1">
      <protection locked="0"/>
    </xf>
    <xf numFmtId="0" fontId="10" fillId="0" borderId="0" xfId="3" applyFont="1" applyAlignment="1" applyProtection="1">
      <alignment wrapText="1"/>
      <protection locked="0"/>
    </xf>
    <xf numFmtId="0" fontId="10" fillId="0" borderId="0" xfId="3" applyFont="1" applyProtection="1">
      <protection locked="0"/>
    </xf>
    <xf numFmtId="0" fontId="4" fillId="0" borderId="0" xfId="3" applyFont="1" applyAlignment="1">
      <alignment horizontal="center"/>
    </xf>
    <xf numFmtId="0" fontId="11" fillId="0" borderId="0" xfId="3" applyFont="1" applyAlignment="1" applyProtection="1">
      <protection locked="0"/>
    </xf>
    <xf numFmtId="4" fontId="10" fillId="0" borderId="0" xfId="3" applyNumberFormat="1" applyFont="1" applyProtection="1">
      <protection locked="0"/>
    </xf>
    <xf numFmtId="4" fontId="11" fillId="0" borderId="0" xfId="3" applyNumberFormat="1" applyFont="1" applyProtection="1">
      <protection locked="0"/>
    </xf>
    <xf numFmtId="0" fontId="3" fillId="0" borderId="0" xfId="3" applyFont="1" applyBorder="1"/>
    <xf numFmtId="4" fontId="4" fillId="0" borderId="0" xfId="3" applyNumberFormat="1" applyFont="1" applyAlignment="1"/>
    <xf numFmtId="4" fontId="3" fillId="0" borderId="0" xfId="3" applyNumberFormat="1" applyFont="1" applyAlignment="1"/>
    <xf numFmtId="0" fontId="3" fillId="0" borderId="2" xfId="3" applyFont="1" applyBorder="1" applyAlignment="1">
      <alignment horizontal="center" wrapText="1"/>
    </xf>
    <xf numFmtId="0" fontId="3" fillId="0" borderId="2" xfId="3" applyFont="1" applyBorder="1"/>
    <xf numFmtId="0" fontId="3" fillId="0" borderId="2" xfId="3" applyFont="1" applyBorder="1" applyAlignment="1">
      <alignment horizontal="center"/>
    </xf>
    <xf numFmtId="4" fontId="4" fillId="0" borderId="2" xfId="3" applyNumberFormat="1" applyFont="1" applyBorder="1"/>
    <xf numFmtId="4" fontId="3" fillId="0" borderId="2" xfId="3" applyNumberFormat="1" applyFont="1" applyBorder="1"/>
    <xf numFmtId="0" fontId="12" fillId="0" borderId="0" xfId="3" applyFont="1" applyAlignment="1">
      <alignment horizontal="center"/>
    </xf>
    <xf numFmtId="4" fontId="9" fillId="0" borderId="0" xfId="3" applyNumberFormat="1" applyFont="1"/>
    <xf numFmtId="0" fontId="4" fillId="0" borderId="0" xfId="3" applyFont="1" applyFill="1"/>
    <xf numFmtId="0" fontId="9" fillId="0" borderId="0" xfId="3" applyFont="1" applyAlignment="1" applyProtection="1">
      <alignment horizontal="left"/>
      <protection locked="0"/>
    </xf>
    <xf numFmtId="4" fontId="13" fillId="0" borderId="1" xfId="3" applyNumberFormat="1" applyFont="1" applyBorder="1" applyAlignment="1">
      <alignment horizontal="center" wrapText="1"/>
    </xf>
    <xf numFmtId="0" fontId="13" fillId="0" borderId="1" xfId="3" applyFont="1" applyBorder="1" applyAlignment="1">
      <alignment horizontal="center" wrapText="1"/>
    </xf>
    <xf numFmtId="0" fontId="11" fillId="0" borderId="1" xfId="3" applyFont="1" applyBorder="1" applyAlignment="1">
      <alignment horizontal="center"/>
    </xf>
    <xf numFmtId="3" fontId="11" fillId="0" borderId="1" xfId="3" applyNumberFormat="1" applyFont="1" applyBorder="1" applyAlignment="1">
      <alignment horizontal="center"/>
    </xf>
    <xf numFmtId="0" fontId="13" fillId="2" borderId="1" xfId="3" applyFont="1" applyFill="1" applyBorder="1" applyAlignment="1">
      <alignment wrapText="1"/>
    </xf>
    <xf numFmtId="0" fontId="11" fillId="2" borderId="1" xfId="3" applyFont="1" applyFill="1" applyBorder="1" applyAlignment="1" applyProtection="1">
      <alignment horizontal="center" vertical="center"/>
      <protection locked="0"/>
    </xf>
    <xf numFmtId="165" fontId="13" fillId="2" borderId="1" xfId="1" applyNumberFormat="1" applyFont="1" applyFill="1" applyBorder="1" applyAlignment="1" applyProtection="1">
      <alignment vertical="center"/>
      <protection locked="0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 applyProtection="1">
      <alignment horizontal="center" vertical="center"/>
      <protection locked="0"/>
    </xf>
    <xf numFmtId="165" fontId="11" fillId="0" borderId="1" xfId="1" applyNumberFormat="1" applyFont="1" applyFill="1" applyBorder="1" applyAlignment="1" applyProtection="1">
      <alignment vertical="center"/>
      <protection locked="0"/>
    </xf>
    <xf numFmtId="165" fontId="11" fillId="0" borderId="1" xfId="1" applyNumberFormat="1" applyFont="1" applyBorder="1" applyAlignment="1" applyProtection="1">
      <alignment vertical="center"/>
      <protection locked="0"/>
    </xf>
    <xf numFmtId="166" fontId="4" fillId="0" borderId="0" xfId="3" applyNumberFormat="1" applyFont="1" applyFill="1"/>
    <xf numFmtId="0" fontId="11" fillId="0" borderId="1" xfId="3" applyFont="1" applyBorder="1" applyAlignment="1">
      <alignment vertical="center" wrapText="1"/>
    </xf>
    <xf numFmtId="0" fontId="11" fillId="0" borderId="1" xfId="3" applyFont="1" applyFill="1" applyBorder="1" applyAlignment="1" applyProtection="1">
      <alignment horizontal="center" vertical="center"/>
      <protection locked="0"/>
    </xf>
    <xf numFmtId="10" fontId="4" fillId="0" borderId="0" xfId="2" applyNumberFormat="1" applyFont="1"/>
    <xf numFmtId="0" fontId="11" fillId="0" borderId="1" xfId="3" applyFont="1" applyBorder="1" applyAlignment="1">
      <alignment horizontal="center" vertical="center"/>
    </xf>
    <xf numFmtId="166" fontId="4" fillId="0" borderId="0" xfId="3" applyNumberFormat="1" applyFont="1" applyFill="1" applyAlignment="1">
      <alignment vertical="center"/>
    </xf>
    <xf numFmtId="0" fontId="4" fillId="0" borderId="0" xfId="3" applyFont="1" applyAlignment="1">
      <alignment vertical="center"/>
    </xf>
    <xf numFmtId="0" fontId="13" fillId="0" borderId="1" xfId="3" applyFont="1" applyBorder="1" applyAlignment="1">
      <alignment horizontal="center"/>
    </xf>
    <xf numFmtId="0" fontId="11" fillId="4" borderId="1" xfId="3" applyFont="1" applyFill="1" applyBorder="1" applyAlignment="1">
      <alignment wrapText="1"/>
    </xf>
    <xf numFmtId="0" fontId="11" fillId="4" borderId="1" xfId="3" applyFont="1" applyFill="1" applyBorder="1" applyAlignment="1" applyProtection="1">
      <alignment horizontal="center" vertical="center"/>
      <protection locked="0"/>
    </xf>
    <xf numFmtId="165" fontId="11" fillId="4" borderId="1" xfId="1" applyNumberFormat="1" applyFont="1" applyFill="1" applyBorder="1" applyAlignment="1" applyProtection="1">
      <alignment vertical="center"/>
      <protection locked="0"/>
    </xf>
    <xf numFmtId="0" fontId="14" fillId="0" borderId="0" xfId="3" applyFont="1" applyFill="1" applyAlignment="1">
      <alignment vertical="center"/>
    </xf>
    <xf numFmtId="0" fontId="14" fillId="0" borderId="0" xfId="3" applyFont="1" applyFill="1"/>
    <xf numFmtId="4" fontId="4" fillId="0" borderId="0" xfId="3" applyNumberFormat="1" applyFont="1" applyFill="1"/>
    <xf numFmtId="165" fontId="13" fillId="3" borderId="1" xfId="1" applyNumberFormat="1" applyFont="1" applyFill="1" applyBorder="1" applyAlignment="1" applyProtection="1">
      <alignment vertical="center"/>
      <protection locked="0"/>
    </xf>
    <xf numFmtId="0" fontId="11" fillId="0" borderId="1" xfId="3" applyFont="1" applyBorder="1" applyAlignment="1">
      <alignment horizontal="center" wrapText="1"/>
    </xf>
    <xf numFmtId="0" fontId="10" fillId="0" borderId="0" xfId="3" applyFont="1" applyAlignment="1">
      <alignment horizontal="center"/>
    </xf>
    <xf numFmtId="0" fontId="15" fillId="0" borderId="0" xfId="3" applyFont="1" applyAlignment="1">
      <alignment wrapText="1"/>
    </xf>
    <xf numFmtId="0" fontId="11" fillId="0" borderId="0" xfId="3" applyFont="1" applyAlignment="1">
      <alignment horizontal="center"/>
    </xf>
    <xf numFmtId="4" fontId="11" fillId="0" borderId="0" xfId="3" applyNumberFormat="1" applyFont="1"/>
    <xf numFmtId="0" fontId="4" fillId="0" borderId="0" xfId="3" applyFont="1" applyProtection="1">
      <protection locked="0"/>
    </xf>
    <xf numFmtId="0" fontId="4" fillId="0" borderId="0" xfId="3" applyFont="1" applyFill="1" applyBorder="1"/>
    <xf numFmtId="0" fontId="2" fillId="0" borderId="0" xfId="3" applyFont="1" applyProtection="1">
      <protection locked="0"/>
    </xf>
    <xf numFmtId="4" fontId="2" fillId="0" borderId="0" xfId="3" applyNumberFormat="1" applyFont="1" applyProtection="1">
      <protection locked="0"/>
    </xf>
    <xf numFmtId="4" fontId="16" fillId="0" borderId="3" xfId="3" applyNumberFormat="1" applyFont="1" applyBorder="1" applyAlignment="1">
      <alignment horizontal="center" wrapText="1"/>
    </xf>
    <xf numFmtId="0" fontId="16" fillId="0" borderId="4" xfId="3" applyFont="1" applyBorder="1" applyAlignment="1">
      <alignment horizontal="center" wrapText="1"/>
    </xf>
    <xf numFmtId="0" fontId="16" fillId="0" borderId="1" xfId="3" applyFont="1" applyBorder="1" applyAlignment="1">
      <alignment horizontal="center" vertical="center" wrapText="1"/>
    </xf>
    <xf numFmtId="0" fontId="16" fillId="2" borderId="1" xfId="3" applyFont="1" applyFill="1" applyBorder="1" applyAlignment="1">
      <alignment vertical="center" wrapText="1"/>
    </xf>
    <xf numFmtId="0" fontId="16" fillId="2" borderId="1" xfId="3" applyFont="1" applyFill="1" applyBorder="1" applyAlignment="1" applyProtection="1">
      <alignment horizontal="center" vertical="center"/>
      <protection locked="0"/>
    </xf>
    <xf numFmtId="3" fontId="16" fillId="2" borderId="1" xfId="3" applyNumberFormat="1" applyFont="1" applyFill="1" applyBorder="1" applyAlignment="1" applyProtection="1">
      <alignment horizontal="center" vertical="center"/>
      <protection locked="0"/>
    </xf>
    <xf numFmtId="0" fontId="18" fillId="0" borderId="1" xfId="3" applyFont="1" applyBorder="1" applyAlignment="1">
      <alignment horizontal="center" vertical="center"/>
    </xf>
    <xf numFmtId="0" fontId="18" fillId="2" borderId="1" xfId="3" applyFont="1" applyFill="1" applyBorder="1" applyAlignment="1">
      <alignment vertical="center"/>
    </xf>
    <xf numFmtId="0" fontId="19" fillId="2" borderId="1" xfId="3" applyFont="1" applyFill="1" applyBorder="1" applyAlignment="1" applyProtection="1">
      <alignment vertical="center"/>
      <protection locked="0"/>
    </xf>
    <xf numFmtId="168" fontId="13" fillId="2" borderId="1" xfId="1" applyNumberFormat="1" applyFont="1" applyFill="1" applyBorder="1" applyAlignment="1" applyProtection="1">
      <alignment vertical="center"/>
      <protection locked="0"/>
    </xf>
    <xf numFmtId="0" fontId="19" fillId="0" borderId="1" xfId="3" applyFont="1" applyBorder="1" applyAlignment="1">
      <alignment horizontal="right" vertical="center"/>
    </xf>
    <xf numFmtId="0" fontId="19" fillId="0" borderId="1" xfId="3" applyFont="1" applyBorder="1" applyAlignment="1">
      <alignment vertical="center" wrapText="1"/>
    </xf>
    <xf numFmtId="0" fontId="19" fillId="0" borderId="1" xfId="3" applyFont="1" applyBorder="1" applyAlignment="1" applyProtection="1">
      <alignment vertical="center"/>
      <protection locked="0"/>
    </xf>
    <xf numFmtId="168" fontId="19" fillId="0" borderId="1" xfId="1" applyNumberFormat="1" applyFont="1" applyFill="1" applyBorder="1" applyAlignment="1" applyProtection="1">
      <alignment vertical="center"/>
      <protection locked="0"/>
    </xf>
    <xf numFmtId="168" fontId="19" fillId="0" borderId="1" xfId="1" applyNumberFormat="1" applyFont="1" applyBorder="1" applyAlignment="1" applyProtection="1">
      <alignment vertical="center"/>
      <protection locked="0"/>
    </xf>
    <xf numFmtId="0" fontId="19" fillId="0" borderId="1" xfId="3" applyFont="1" applyBorder="1" applyAlignment="1">
      <alignment vertical="center"/>
    </xf>
    <xf numFmtId="0" fontId="19" fillId="0" borderId="1" xfId="3" applyFont="1" applyBorder="1" applyAlignment="1">
      <alignment horizontal="center" vertical="center"/>
    </xf>
    <xf numFmtId="3" fontId="3" fillId="0" borderId="0" xfId="3" applyNumberFormat="1" applyFont="1" applyAlignment="1">
      <alignment vertical="center"/>
    </xf>
    <xf numFmtId="0" fontId="19" fillId="0" borderId="1" xfId="3" applyFont="1" applyFill="1" applyBorder="1" applyAlignment="1" applyProtection="1">
      <alignment vertical="center"/>
      <protection locked="0"/>
    </xf>
    <xf numFmtId="168" fontId="19" fillId="2" borderId="1" xfId="1" applyNumberFormat="1" applyFont="1" applyFill="1" applyBorder="1" applyAlignment="1" applyProtection="1">
      <alignment vertical="center"/>
      <protection locked="0"/>
    </xf>
    <xf numFmtId="0" fontId="18" fillId="2" borderId="1" xfId="3" applyFont="1" applyFill="1" applyBorder="1" applyAlignment="1">
      <alignment vertical="center" wrapText="1"/>
    </xf>
    <xf numFmtId="0" fontId="16" fillId="0" borderId="1" xfId="3" applyFont="1" applyBorder="1" applyAlignment="1">
      <alignment horizontal="center" vertical="center"/>
    </xf>
    <xf numFmtId="0" fontId="16" fillId="2" borderId="1" xfId="3" applyFont="1" applyFill="1" applyBorder="1" applyAlignment="1">
      <alignment vertical="center"/>
    </xf>
    <xf numFmtId="168" fontId="16" fillId="2" borderId="1" xfId="1" applyNumberFormat="1" applyFont="1" applyFill="1" applyBorder="1" applyAlignment="1" applyProtection="1">
      <alignment vertical="center"/>
      <protection locked="0"/>
    </xf>
    <xf numFmtId="168" fontId="16" fillId="0" borderId="1" xfId="1" applyNumberFormat="1" applyFont="1" applyBorder="1" applyAlignment="1" applyProtection="1">
      <alignment vertical="center"/>
      <protection locked="0"/>
    </xf>
    <xf numFmtId="0" fontId="19" fillId="0" borderId="0" xfId="3" applyFont="1" applyBorder="1"/>
    <xf numFmtId="4" fontId="19" fillId="0" borderId="0" xfId="3" applyNumberFormat="1" applyFont="1" applyBorder="1"/>
    <xf numFmtId="0" fontId="20" fillId="0" borderId="0" xfId="3" applyFont="1"/>
    <xf numFmtId="0" fontId="19" fillId="0" borderId="0" xfId="3" applyFont="1" applyBorder="1" applyAlignment="1" applyProtection="1">
      <alignment vertical="top" wrapText="1"/>
      <protection locked="0"/>
    </xf>
    <xf numFmtId="14" fontId="19" fillId="0" borderId="0" xfId="3" applyNumberFormat="1" applyFont="1" applyBorder="1" applyAlignment="1" applyProtection="1">
      <alignment horizontal="left" vertical="top" wrapText="1"/>
      <protection locked="0"/>
    </xf>
    <xf numFmtId="0" fontId="19" fillId="0" borderId="0" xfId="3" applyFont="1" applyBorder="1" applyAlignment="1" applyProtection="1">
      <alignment vertical="top"/>
      <protection locked="0"/>
    </xf>
    <xf numFmtId="4" fontId="2" fillId="0" borderId="0" xfId="3" applyNumberFormat="1" applyFont="1"/>
    <xf numFmtId="0" fontId="19" fillId="0" borderId="1" xfId="3" applyFont="1" applyBorder="1" applyAlignment="1">
      <alignment horizontal="center" wrapText="1"/>
    </xf>
    <xf numFmtId="4" fontId="19" fillId="0" borderId="1" xfId="3" applyNumberFormat="1" applyFont="1" applyBorder="1" applyAlignment="1">
      <alignment horizontal="center" wrapText="1"/>
    </xf>
    <xf numFmtId="0" fontId="13" fillId="0" borderId="1" xfId="3" applyFont="1" applyBorder="1" applyAlignment="1">
      <alignment wrapText="1"/>
    </xf>
    <xf numFmtId="165" fontId="13" fillId="0" borderId="1" xfId="1" applyNumberFormat="1" applyFont="1" applyBorder="1" applyProtection="1">
      <protection locked="0"/>
    </xf>
    <xf numFmtId="0" fontId="19" fillId="0" borderId="1" xfId="3" applyFont="1" applyBorder="1" applyAlignment="1">
      <alignment wrapText="1"/>
    </xf>
    <xf numFmtId="165" fontId="19" fillId="0" borderId="1" xfId="1" applyNumberFormat="1" applyFont="1" applyBorder="1" applyProtection="1">
      <protection locked="0"/>
    </xf>
    <xf numFmtId="0" fontId="13" fillId="2" borderId="1" xfId="3" applyFont="1" applyFill="1" applyBorder="1"/>
    <xf numFmtId="165" fontId="13" fillId="2" borderId="1" xfId="1" applyNumberFormat="1" applyFont="1" applyFill="1" applyBorder="1"/>
    <xf numFmtId="14" fontId="3" fillId="0" borderId="0" xfId="3" applyNumberFormat="1" applyFont="1" applyProtection="1">
      <protection locked="0"/>
    </xf>
    <xf numFmtId="4" fontId="3" fillId="0" borderId="0" xfId="3" applyNumberFormat="1" applyFont="1" applyProtection="1">
      <protection locked="0"/>
    </xf>
    <xf numFmtId="4" fontId="16" fillId="0" borderId="3" xfId="3" applyNumberFormat="1" applyFont="1" applyBorder="1" applyAlignment="1">
      <alignment horizontal="center" wrapText="1"/>
    </xf>
    <xf numFmtId="165" fontId="19" fillId="0" borderId="1" xfId="1" applyNumberFormat="1" applyFont="1" applyFill="1" applyBorder="1" applyProtection="1">
      <protection locked="0"/>
    </xf>
    <xf numFmtId="4" fontId="4" fillId="0" borderId="0" xfId="3" applyNumberFormat="1" applyFont="1" applyBorder="1"/>
    <xf numFmtId="0" fontId="4" fillId="0" borderId="0" xfId="3" applyFont="1" applyBorder="1"/>
    <xf numFmtId="167" fontId="4" fillId="0" borderId="0" xfId="2" applyNumberFormat="1" applyFont="1" applyBorder="1"/>
    <xf numFmtId="10" fontId="4" fillId="0" borderId="0" xfId="2" applyNumberFormat="1" applyFont="1" applyBorder="1"/>
    <xf numFmtId="4" fontId="4" fillId="0" borderId="0" xfId="3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165" fontId="11" fillId="0" borderId="0" xfId="1" applyNumberFormat="1" applyFont="1" applyBorder="1" applyAlignment="1" applyProtection="1">
      <alignment vertical="center"/>
      <protection locked="0"/>
    </xf>
    <xf numFmtId="4" fontId="4" fillId="0" borderId="0" xfId="3" applyNumberFormat="1" applyFont="1" applyBorder="1" applyProtection="1">
      <protection locked="0"/>
    </xf>
    <xf numFmtId="0" fontId="4" fillId="0" borderId="0" xfId="3" applyFont="1" applyBorder="1" applyProtection="1">
      <protection locked="0"/>
    </xf>
    <xf numFmtId="164" fontId="4" fillId="0" borderId="0" xfId="3" applyNumberFormat="1" applyFont="1" applyFill="1" applyProtection="1">
      <protection locked="0"/>
    </xf>
    <xf numFmtId="0" fontId="2" fillId="0" borderId="1" xfId="3" applyFont="1" applyBorder="1" applyAlignment="1">
      <alignment horizont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2" fillId="0" borderId="0" xfId="3" applyFont="1" applyAlignment="1" applyProtection="1">
      <alignment horizontal="left"/>
      <protection locked="0"/>
    </xf>
    <xf numFmtId="0" fontId="2" fillId="0" borderId="0" xfId="3" applyFont="1" applyAlignment="1" applyProtection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/>
      <protection locked="0"/>
    </xf>
    <xf numFmtId="0" fontId="9" fillId="0" borderId="0" xfId="3" applyFont="1" applyAlignment="1">
      <alignment horizontal="center"/>
    </xf>
    <xf numFmtId="0" fontId="9" fillId="0" borderId="0" xfId="3" applyFont="1" applyBorder="1" applyAlignment="1" applyProtection="1">
      <alignment horizontal="center"/>
      <protection locked="0"/>
    </xf>
    <xf numFmtId="0" fontId="13" fillId="0" borderId="1" xfId="3" applyFont="1" applyBorder="1" applyAlignment="1">
      <alignment horizontal="center" wrapText="1"/>
    </xf>
    <xf numFmtId="0" fontId="11" fillId="0" borderId="1" xfId="3" applyFont="1" applyBorder="1" applyAlignment="1">
      <alignment horizontal="center" wrapText="1"/>
    </xf>
    <xf numFmtId="4" fontId="13" fillId="0" borderId="1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3" xfId="3" applyFont="1" applyBorder="1" applyAlignment="1" applyProtection="1">
      <alignment horizontal="center"/>
      <protection locked="0"/>
    </xf>
    <xf numFmtId="0" fontId="16" fillId="0" borderId="3" xfId="3" applyFont="1" applyBorder="1" applyAlignment="1">
      <alignment horizontal="center" wrapText="1"/>
    </xf>
    <xf numFmtId="4" fontId="16" fillId="0" borderId="3" xfId="3" applyNumberFormat="1" applyFont="1" applyBorder="1" applyAlignment="1">
      <alignment horizontal="center" wrapText="1"/>
    </xf>
    <xf numFmtId="0" fontId="2" fillId="0" borderId="0" xfId="3" applyFont="1" applyAlignment="1">
      <alignment horizontal="center"/>
    </xf>
    <xf numFmtId="0" fontId="2" fillId="0" borderId="0" xfId="3" applyFont="1" applyBorder="1" applyAlignment="1" applyProtection="1">
      <alignment horizontal="center"/>
      <protection locked="0"/>
    </xf>
  </cellXfs>
  <cellStyles count="6">
    <cellStyle name="Comma" xfId="1" builtinId="3"/>
    <cellStyle name="Normal" xfId="0" builtinId="0"/>
    <cellStyle name="Normal 2" xfId="4"/>
    <cellStyle name="Normal 2 2" xfId="5"/>
    <cellStyle name="Normal 3" xfId="3"/>
    <cellStyle name="Percent" xfId="2" builtinId="5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3429000</xdr:colOff>
      <xdr:row>0</xdr:row>
      <xdr:rowOff>0</xdr:rowOff>
    </xdr:from>
    <xdr:to>
      <xdr:col>3</xdr:col>
      <xdr:colOff>4038600</xdr:colOff>
      <xdr:row>2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0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3086100</xdr:colOff>
      <xdr:row>0</xdr:row>
      <xdr:rowOff>9525</xdr:rowOff>
    </xdr:from>
    <xdr:to>
      <xdr:col>3</xdr:col>
      <xdr:colOff>3810000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9525"/>
          <a:ext cx="723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3409950</xdr:colOff>
      <xdr:row>0</xdr:row>
      <xdr:rowOff>66675</xdr:rowOff>
    </xdr:from>
    <xdr:to>
      <xdr:col>4</xdr:col>
      <xdr:colOff>228600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667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0</xdr:row>
      <xdr:rowOff>19050</xdr:rowOff>
    </xdr:from>
    <xdr:to>
      <xdr:col>5</xdr:col>
      <xdr:colOff>571500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9050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sihahot/Desktop/Cash%20flow%20izvje&#353;taji/Q2%202018/Ne&#382;ivot_30.06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Bez PS"/>
      <sheetName val="PIVOT"/>
      <sheetName val="175"/>
      <sheetName val="190"/>
      <sheetName val="274"/>
      <sheetName val="4"/>
      <sheetName val="298"/>
      <sheetName val="Analitika dobavljača"/>
      <sheetName val="BNT"/>
    </sheetNames>
    <sheetDataSet>
      <sheetData sheetId="0"/>
      <sheetData sheetId="1"/>
      <sheetData sheetId="2">
        <row r="7">
          <cell r="E7">
            <v>5524530.6599999862</v>
          </cell>
        </row>
        <row r="8">
          <cell r="E8">
            <v>119844.10999999999</v>
          </cell>
        </row>
        <row r="9">
          <cell r="E9">
            <v>115529</v>
          </cell>
        </row>
        <row r="10">
          <cell r="E10">
            <v>13389.070000000002</v>
          </cell>
        </row>
        <row r="11">
          <cell r="E11">
            <v>10963.04</v>
          </cell>
        </row>
        <row r="14">
          <cell r="D14">
            <v>100000</v>
          </cell>
          <cell r="E14">
            <v>350000</v>
          </cell>
        </row>
        <row r="18">
          <cell r="D18">
            <v>618645.8600000001</v>
          </cell>
        </row>
        <row r="20">
          <cell r="D20">
            <v>2378059.9899999998</v>
          </cell>
        </row>
        <row r="22">
          <cell r="D22">
            <v>443825.86</v>
          </cell>
        </row>
        <row r="24">
          <cell r="D24">
            <v>339798.35</v>
          </cell>
        </row>
        <row r="25">
          <cell r="D25">
            <v>5913.73</v>
          </cell>
        </row>
        <row r="26">
          <cell r="D26">
            <v>11945.029999999999</v>
          </cell>
        </row>
        <row r="27">
          <cell r="D27">
            <v>4550.0599999999995</v>
          </cell>
        </row>
        <row r="38">
          <cell r="E38">
            <v>271.47000000000003</v>
          </cell>
        </row>
        <row r="41">
          <cell r="D41">
            <v>1829949.2700000005</v>
          </cell>
        </row>
      </sheetData>
      <sheetData sheetId="3">
        <row r="47">
          <cell r="E47">
            <v>398555.7</v>
          </cell>
          <cell r="F47">
            <v>213261.39</v>
          </cell>
        </row>
      </sheetData>
      <sheetData sheetId="4">
        <row r="10">
          <cell r="F10">
            <v>97830.76999999999</v>
          </cell>
        </row>
        <row r="11">
          <cell r="F11">
            <v>2094.75</v>
          </cell>
        </row>
      </sheetData>
      <sheetData sheetId="5"/>
      <sheetData sheetId="6"/>
      <sheetData sheetId="7">
        <row r="4">
          <cell r="E4">
            <v>31808.79</v>
          </cell>
        </row>
      </sheetData>
      <sheetData sheetId="8">
        <row r="20">
          <cell r="G20">
            <v>137516</v>
          </cell>
        </row>
        <row r="33">
          <cell r="G33">
            <v>142396.84999999998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16"/>
  <sheetViews>
    <sheetView topLeftCell="A70" workbookViewId="0">
      <selection activeCell="C114" sqref="C114"/>
    </sheetView>
  </sheetViews>
  <sheetFormatPr defaultRowHeight="12.75" x14ac:dyDescent="0.2"/>
  <cols>
    <col min="1" max="1" width="9.140625" style="4"/>
    <col min="2" max="2" width="7.85546875" style="4" customWidth="1"/>
    <col min="3" max="3" width="23.5703125" style="59" customWidth="1"/>
    <col min="4" max="4" width="78.7109375" style="4" customWidth="1"/>
    <col min="5" max="5" width="10.85546875" style="60" customWidth="1"/>
    <col min="6" max="6" width="12.28515625" style="61" customWidth="1"/>
    <col min="7" max="7" width="12.42578125" style="30" customWidth="1"/>
    <col min="8" max="8" width="9.140625" style="4"/>
    <col min="9" max="9" width="9.85546875" style="4" bestFit="1" customWidth="1"/>
    <col min="10" max="16384" width="9.140625" style="4"/>
  </cols>
  <sheetData>
    <row r="1" spans="3:7" x14ac:dyDescent="0.2">
      <c r="C1" s="175" t="s">
        <v>0</v>
      </c>
      <c r="D1" s="175"/>
      <c r="E1" s="1"/>
      <c r="F1" s="2"/>
      <c r="G1" s="3"/>
    </row>
    <row r="2" spans="3:7" x14ac:dyDescent="0.2">
      <c r="C2" s="175" t="s">
        <v>1</v>
      </c>
      <c r="D2" s="175"/>
      <c r="E2" s="1"/>
      <c r="F2" s="2"/>
      <c r="G2" s="3"/>
    </row>
    <row r="3" spans="3:7" x14ac:dyDescent="0.2">
      <c r="C3" s="5" t="s">
        <v>2</v>
      </c>
      <c r="D3" s="5"/>
      <c r="E3" s="1"/>
      <c r="F3" s="2"/>
      <c r="G3" s="3"/>
    </row>
    <row r="4" spans="3:7" x14ac:dyDescent="0.2">
      <c r="C4" s="5" t="s">
        <v>3</v>
      </c>
      <c r="D4" s="5"/>
      <c r="E4" s="1"/>
      <c r="F4" s="2"/>
      <c r="G4" s="3"/>
    </row>
    <row r="5" spans="3:7" hidden="1" x14ac:dyDescent="0.2">
      <c r="C5" s="6"/>
      <c r="D5" s="5"/>
      <c r="E5" s="1"/>
      <c r="F5" s="2"/>
      <c r="G5" s="3"/>
    </row>
    <row r="6" spans="3:7" x14ac:dyDescent="0.2">
      <c r="C6" s="176" t="s">
        <v>4</v>
      </c>
      <c r="D6" s="176"/>
      <c r="E6" s="176"/>
      <c r="F6" s="176"/>
      <c r="G6" s="176"/>
    </row>
    <row r="7" spans="3:7" x14ac:dyDescent="0.2">
      <c r="C7" s="177" t="s">
        <v>368</v>
      </c>
      <c r="D7" s="177"/>
      <c r="E7" s="177"/>
      <c r="F7" s="177"/>
      <c r="G7" s="177"/>
    </row>
    <row r="8" spans="3:7" x14ac:dyDescent="0.2">
      <c r="C8" s="176" t="s">
        <v>5</v>
      </c>
      <c r="D8" s="176"/>
      <c r="E8" s="176"/>
      <c r="F8" s="176"/>
      <c r="G8" s="176"/>
    </row>
    <row r="9" spans="3:7" x14ac:dyDescent="0.2">
      <c r="C9" s="173" t="s">
        <v>6</v>
      </c>
      <c r="D9" s="174" t="s">
        <v>7</v>
      </c>
      <c r="E9" s="174" t="s">
        <v>8</v>
      </c>
      <c r="F9" s="174" t="s">
        <v>9</v>
      </c>
      <c r="G9" s="174"/>
    </row>
    <row r="10" spans="3:7" ht="24" customHeight="1" x14ac:dyDescent="0.2">
      <c r="C10" s="173"/>
      <c r="D10" s="174"/>
      <c r="E10" s="174"/>
      <c r="F10" s="7" t="s">
        <v>10</v>
      </c>
      <c r="G10" s="7" t="s">
        <v>11</v>
      </c>
    </row>
    <row r="11" spans="3:7" ht="12" customHeight="1" x14ac:dyDescent="0.2">
      <c r="C11" s="9">
        <v>1</v>
      </c>
      <c r="D11" s="10">
        <v>2</v>
      </c>
      <c r="E11" s="10">
        <v>3</v>
      </c>
      <c r="F11" s="10">
        <v>4</v>
      </c>
      <c r="G11" s="10">
        <v>5</v>
      </c>
    </row>
    <row r="12" spans="3:7" ht="12" customHeight="1" x14ac:dyDescent="0.2">
      <c r="C12" s="11" t="s">
        <v>12</v>
      </c>
      <c r="D12" s="12" t="s">
        <v>13</v>
      </c>
      <c r="E12" s="13" t="s">
        <v>14</v>
      </c>
      <c r="F12" s="14">
        <f>+F14+F16</f>
        <v>2982.8446999999578</v>
      </c>
      <c r="G12" s="14">
        <f>+G14+G16</f>
        <v>17272.909999999974</v>
      </c>
    </row>
    <row r="13" spans="3:7" ht="12" customHeight="1" x14ac:dyDescent="0.2">
      <c r="C13" s="11" t="s">
        <v>15</v>
      </c>
      <c r="D13" s="16" t="s">
        <v>16</v>
      </c>
      <c r="E13" s="17"/>
      <c r="F13" s="18"/>
      <c r="G13" s="18"/>
    </row>
    <row r="14" spans="3:7" ht="12" customHeight="1" x14ac:dyDescent="0.2">
      <c r="C14" s="11" t="s">
        <v>17</v>
      </c>
      <c r="D14" s="16" t="s">
        <v>18</v>
      </c>
      <c r="E14" s="17"/>
      <c r="F14" s="18">
        <v>269930.17</v>
      </c>
      <c r="G14" s="18">
        <v>269930.17</v>
      </c>
    </row>
    <row r="15" spans="3:7" ht="28.5" customHeight="1" x14ac:dyDescent="0.2">
      <c r="C15" s="11" t="s">
        <v>19</v>
      </c>
      <c r="D15" s="20" t="s">
        <v>20</v>
      </c>
      <c r="E15" s="17"/>
      <c r="F15" s="18"/>
      <c r="G15" s="18"/>
    </row>
    <row r="16" spans="3:7" ht="12" customHeight="1" x14ac:dyDescent="0.2">
      <c r="C16" s="11" t="s">
        <v>21</v>
      </c>
      <c r="D16" s="16" t="s">
        <v>22</v>
      </c>
      <c r="E16" s="17"/>
      <c r="F16" s="18">
        <v>-266947.32530000003</v>
      </c>
      <c r="G16" s="18">
        <v>-252657.26</v>
      </c>
    </row>
    <row r="17" spans="3:11" ht="12" customHeight="1" x14ac:dyDescent="0.2">
      <c r="C17" s="11" t="s">
        <v>12</v>
      </c>
      <c r="D17" s="21" t="s">
        <v>23</v>
      </c>
      <c r="E17" s="13" t="s">
        <v>24</v>
      </c>
      <c r="F17" s="14">
        <f>+F19+F21+F22</f>
        <v>110775.39030000003</v>
      </c>
      <c r="G17" s="14">
        <f>+G19+G21+G22</f>
        <v>120377.52000000002</v>
      </c>
    </row>
    <row r="18" spans="3:11" ht="12" customHeight="1" x14ac:dyDescent="0.2">
      <c r="C18" s="11" t="s">
        <v>25</v>
      </c>
      <c r="D18" s="16" t="s">
        <v>26</v>
      </c>
      <c r="E18" s="17"/>
      <c r="F18" s="18"/>
      <c r="G18" s="18"/>
    </row>
    <row r="19" spans="3:11" ht="12" customHeight="1" x14ac:dyDescent="0.2">
      <c r="C19" s="11" t="s">
        <v>27</v>
      </c>
      <c r="D19" s="16" t="s">
        <v>28</v>
      </c>
      <c r="E19" s="17"/>
      <c r="F19" s="18">
        <v>447787.16000000003</v>
      </c>
      <c r="G19" s="18">
        <f>412684.87+7691.34</f>
        <v>420376.21</v>
      </c>
    </row>
    <row r="20" spans="3:11" s="24" customFormat="1" ht="30.75" customHeight="1" x14ac:dyDescent="0.25">
      <c r="C20" s="22" t="s">
        <v>29</v>
      </c>
      <c r="D20" s="23" t="s">
        <v>30</v>
      </c>
      <c r="E20" s="17"/>
      <c r="F20" s="18"/>
      <c r="G20" s="18"/>
    </row>
    <row r="21" spans="3:11" s="24" customFormat="1" ht="26.25" customHeight="1" x14ac:dyDescent="0.25">
      <c r="C21" s="22" t="s">
        <v>31</v>
      </c>
      <c r="D21" s="23" t="s">
        <v>32</v>
      </c>
      <c r="E21" s="17"/>
      <c r="F21" s="18">
        <v>19520.77</v>
      </c>
      <c r="G21" s="18">
        <v>19520.77</v>
      </c>
    </row>
    <row r="22" spans="3:11" s="24" customFormat="1" ht="27" customHeight="1" x14ac:dyDescent="0.25">
      <c r="C22" s="22" t="s">
        <v>33</v>
      </c>
      <c r="D22" s="23" t="s">
        <v>34</v>
      </c>
      <c r="E22" s="17"/>
      <c r="F22" s="18">
        <v>-356532.53970000002</v>
      </c>
      <c r="G22" s="18">
        <v>-319519.46000000002</v>
      </c>
    </row>
    <row r="23" spans="3:11" ht="12" customHeight="1" x14ac:dyDescent="0.2">
      <c r="C23" s="11" t="s">
        <v>12</v>
      </c>
      <c r="D23" s="12" t="s">
        <v>35</v>
      </c>
      <c r="E23" s="13" t="s">
        <v>36</v>
      </c>
      <c r="F23" s="14">
        <f>+F25+F31+F32</f>
        <v>8437836.568500001</v>
      </c>
      <c r="G23" s="14">
        <f>+G25+G31+G32</f>
        <v>7207442.1699999999</v>
      </c>
    </row>
    <row r="24" spans="3:11" s="29" customFormat="1" ht="12" customHeight="1" x14ac:dyDescent="0.2">
      <c r="C24" s="25" t="s">
        <v>12</v>
      </c>
      <c r="D24" s="26" t="s">
        <v>37</v>
      </c>
      <c r="E24" s="27"/>
      <c r="F24" s="28">
        <f>SUM(F25:F35)</f>
        <v>8437836.568500001</v>
      </c>
      <c r="G24" s="28">
        <f>SUM(G25:G35)</f>
        <v>7207442.1699999999</v>
      </c>
    </row>
    <row r="25" spans="3:11" ht="12" customHeight="1" x14ac:dyDescent="0.2">
      <c r="C25" s="11" t="s">
        <v>38</v>
      </c>
      <c r="D25" s="16" t="s">
        <v>39</v>
      </c>
      <c r="E25" s="17"/>
      <c r="F25" s="18">
        <v>8387836.5685000001</v>
      </c>
      <c r="G25" s="18">
        <v>7157442.1699999999</v>
      </c>
    </row>
    <row r="26" spans="3:11" ht="12" customHeight="1" x14ac:dyDescent="0.2">
      <c r="C26" s="11" t="s">
        <v>40</v>
      </c>
      <c r="D26" s="16" t="s">
        <v>41</v>
      </c>
      <c r="E26" s="17"/>
      <c r="F26" s="18"/>
      <c r="G26" s="18"/>
    </row>
    <row r="27" spans="3:11" ht="12" customHeight="1" x14ac:dyDescent="0.2">
      <c r="C27" s="11" t="s">
        <v>42</v>
      </c>
      <c r="D27" s="16" t="s">
        <v>43</v>
      </c>
      <c r="E27" s="17"/>
      <c r="F27" s="18"/>
      <c r="G27" s="18"/>
    </row>
    <row r="28" spans="3:11" ht="12" customHeight="1" x14ac:dyDescent="0.2">
      <c r="C28" s="11" t="s">
        <v>44</v>
      </c>
      <c r="D28" s="16" t="s">
        <v>45</v>
      </c>
      <c r="E28" s="17"/>
      <c r="F28" s="18"/>
      <c r="G28" s="18"/>
    </row>
    <row r="29" spans="3:11" ht="12" customHeight="1" x14ac:dyDescent="0.2">
      <c r="C29" s="11" t="s">
        <v>46</v>
      </c>
      <c r="D29" s="16" t="s">
        <v>47</v>
      </c>
      <c r="E29" s="17"/>
      <c r="F29" s="18"/>
      <c r="G29" s="18"/>
    </row>
    <row r="30" spans="3:11" ht="28.5" customHeight="1" x14ac:dyDescent="0.2">
      <c r="C30" s="11" t="s">
        <v>48</v>
      </c>
      <c r="D30" s="20" t="s">
        <v>49</v>
      </c>
      <c r="E30" s="17"/>
      <c r="F30" s="18"/>
      <c r="G30" s="18"/>
      <c r="K30" s="30"/>
    </row>
    <row r="31" spans="3:11" ht="12" customHeight="1" x14ac:dyDescent="0.2">
      <c r="C31" s="11" t="s">
        <v>50</v>
      </c>
      <c r="D31" s="16" t="s">
        <v>51</v>
      </c>
      <c r="E31" s="17"/>
      <c r="F31" s="18">
        <v>50000</v>
      </c>
      <c r="G31" s="18">
        <v>50000</v>
      </c>
    </row>
    <row r="32" spans="3:11" ht="12" customHeight="1" x14ac:dyDescent="0.2">
      <c r="C32" s="11" t="s">
        <v>52</v>
      </c>
      <c r="D32" s="16" t="s">
        <v>53</v>
      </c>
      <c r="E32" s="17"/>
      <c r="F32" s="18"/>
      <c r="G32" s="18"/>
    </row>
    <row r="33" spans="3:7" ht="12" customHeight="1" x14ac:dyDescent="0.2">
      <c r="C33" s="11" t="s">
        <v>54</v>
      </c>
      <c r="D33" s="16" t="s">
        <v>55</v>
      </c>
      <c r="E33" s="17"/>
      <c r="F33" s="18"/>
      <c r="G33" s="18"/>
    </row>
    <row r="34" spans="3:7" ht="12" customHeight="1" x14ac:dyDescent="0.2">
      <c r="C34" s="11" t="s">
        <v>56</v>
      </c>
      <c r="D34" s="16" t="s">
        <v>57</v>
      </c>
      <c r="E34" s="17"/>
      <c r="F34" s="18"/>
      <c r="G34" s="18"/>
    </row>
    <row r="35" spans="3:7" ht="12" customHeight="1" x14ac:dyDescent="0.2">
      <c r="C35" s="11" t="s">
        <v>58</v>
      </c>
      <c r="D35" s="16" t="s">
        <v>59</v>
      </c>
      <c r="E35" s="17"/>
      <c r="F35" s="31"/>
      <c r="G35" s="31"/>
    </row>
    <row r="36" spans="3:7" s="29" customFormat="1" ht="12" customHeight="1" x14ac:dyDescent="0.2">
      <c r="C36" s="25" t="s">
        <v>12</v>
      </c>
      <c r="D36" s="32" t="s">
        <v>60</v>
      </c>
      <c r="E36" s="27"/>
      <c r="F36" s="33"/>
      <c r="G36" s="33"/>
    </row>
    <row r="37" spans="3:7" ht="26.25" customHeight="1" x14ac:dyDescent="0.2">
      <c r="C37" s="11" t="s">
        <v>61</v>
      </c>
      <c r="D37" s="20" t="s">
        <v>62</v>
      </c>
      <c r="E37" s="17"/>
      <c r="F37" s="31"/>
      <c r="G37" s="31"/>
    </row>
    <row r="38" spans="3:7" ht="12" customHeight="1" x14ac:dyDescent="0.2">
      <c r="C38" s="11" t="s">
        <v>63</v>
      </c>
      <c r="D38" s="20" t="s">
        <v>64</v>
      </c>
      <c r="E38" s="17"/>
      <c r="F38" s="31"/>
      <c r="G38" s="31"/>
    </row>
    <row r="39" spans="3:7" ht="12" customHeight="1" x14ac:dyDescent="0.2">
      <c r="C39" s="11" t="s">
        <v>65</v>
      </c>
      <c r="D39" s="20" t="s">
        <v>66</v>
      </c>
      <c r="E39" s="17"/>
      <c r="F39" s="31"/>
      <c r="G39" s="31"/>
    </row>
    <row r="40" spans="3:7" ht="12" customHeight="1" x14ac:dyDescent="0.2">
      <c r="C40" s="11" t="s">
        <v>12</v>
      </c>
      <c r="D40" s="12" t="s">
        <v>67</v>
      </c>
      <c r="E40" s="13" t="s">
        <v>68</v>
      </c>
      <c r="F40" s="15">
        <f>F41+F42</f>
        <v>1648796.99</v>
      </c>
      <c r="G40" s="15">
        <f>+G42</f>
        <v>3045000</v>
      </c>
    </row>
    <row r="41" spans="3:7" ht="12" customHeight="1" x14ac:dyDescent="0.2">
      <c r="C41" s="11" t="s">
        <v>69</v>
      </c>
      <c r="D41" s="16" t="s">
        <v>70</v>
      </c>
      <c r="E41" s="17"/>
      <c r="F41" s="31"/>
      <c r="G41" s="31"/>
    </row>
    <row r="42" spans="3:7" ht="12" customHeight="1" x14ac:dyDescent="0.2">
      <c r="C42" s="11" t="s">
        <v>71</v>
      </c>
      <c r="D42" s="16" t="s">
        <v>72</v>
      </c>
      <c r="E42" s="17"/>
      <c r="F42" s="31">
        <v>1648796.99</v>
      </c>
      <c r="G42" s="31">
        <v>3045000</v>
      </c>
    </row>
    <row r="43" spans="3:7" ht="12" customHeight="1" x14ac:dyDescent="0.2">
      <c r="C43" s="11">
        <v>186</v>
      </c>
      <c r="D43" s="16" t="s">
        <v>73</v>
      </c>
      <c r="E43" s="17"/>
      <c r="F43" s="31"/>
      <c r="G43" s="31"/>
    </row>
    <row r="44" spans="3:7" ht="12" customHeight="1" x14ac:dyDescent="0.2">
      <c r="C44" s="11" t="s">
        <v>12</v>
      </c>
      <c r="D44" s="12" t="s">
        <v>74</v>
      </c>
      <c r="E44" s="34"/>
      <c r="F44" s="14">
        <f>+F45+F46</f>
        <v>1978346.3499999999</v>
      </c>
      <c r="G44" s="14">
        <f>+G45+G46</f>
        <v>2177075.66</v>
      </c>
    </row>
    <row r="45" spans="3:7" ht="12" customHeight="1" x14ac:dyDescent="0.2">
      <c r="C45" s="11">
        <v>11</v>
      </c>
      <c r="D45" s="16" t="s">
        <v>75</v>
      </c>
      <c r="E45" s="17" t="s">
        <v>76</v>
      </c>
      <c r="F45" s="18">
        <v>191442.76</v>
      </c>
      <c r="G45" s="18">
        <v>129915.1</v>
      </c>
    </row>
    <row r="46" spans="3:7" s="37" customFormat="1" ht="12" customHeight="1" x14ac:dyDescent="0.2">
      <c r="C46" s="35" t="s">
        <v>12</v>
      </c>
      <c r="D46" s="36" t="s">
        <v>77</v>
      </c>
      <c r="E46" s="27" t="s">
        <v>78</v>
      </c>
      <c r="F46" s="33">
        <f>+SUM(F47:F53)</f>
        <v>1786903.5899999999</v>
      </c>
      <c r="G46" s="33">
        <f>+SUM(G47:G53)</f>
        <v>2047160.56</v>
      </c>
    </row>
    <row r="47" spans="3:7" ht="12" customHeight="1" x14ac:dyDescent="0.2">
      <c r="C47" s="11">
        <v>12</v>
      </c>
      <c r="D47" s="16" t="s">
        <v>79</v>
      </c>
      <c r="E47" s="38"/>
      <c r="F47" s="18">
        <v>1289980.9099999999</v>
      </c>
      <c r="G47" s="18">
        <v>1510632.2</v>
      </c>
    </row>
    <row r="48" spans="3:7" ht="12" customHeight="1" x14ac:dyDescent="0.2">
      <c r="C48" s="11">
        <v>13</v>
      </c>
      <c r="D48" s="16" t="s">
        <v>80</v>
      </c>
      <c r="E48" s="38"/>
      <c r="F48" s="18">
        <v>0</v>
      </c>
      <c r="G48" s="18">
        <v>0</v>
      </c>
    </row>
    <row r="49" spans="3:9" ht="12" customHeight="1" x14ac:dyDescent="0.2">
      <c r="C49" s="11">
        <v>14</v>
      </c>
      <c r="D49" s="16" t="s">
        <v>81</v>
      </c>
      <c r="E49" s="38"/>
      <c r="F49" s="18">
        <v>0</v>
      </c>
      <c r="G49" s="18">
        <v>0</v>
      </c>
    </row>
    <row r="50" spans="3:9" ht="12" customHeight="1" x14ac:dyDescent="0.2">
      <c r="C50" s="11">
        <v>15</v>
      </c>
      <c r="D50" s="16" t="s">
        <v>82</v>
      </c>
      <c r="E50" s="38"/>
      <c r="F50" s="18">
        <v>13278.379999999979</v>
      </c>
      <c r="G50" s="18">
        <v>100183.5</v>
      </c>
    </row>
    <row r="51" spans="3:9" ht="12" customHeight="1" x14ac:dyDescent="0.2">
      <c r="C51" s="11">
        <v>16</v>
      </c>
      <c r="D51" s="16" t="s">
        <v>83</v>
      </c>
      <c r="E51" s="38"/>
      <c r="F51" s="18">
        <v>0</v>
      </c>
      <c r="G51" s="18">
        <v>5278.09</v>
      </c>
    </row>
    <row r="52" spans="3:9" ht="12" customHeight="1" x14ac:dyDescent="0.2">
      <c r="C52" s="11">
        <v>17</v>
      </c>
      <c r="D52" s="16" t="s">
        <v>84</v>
      </c>
      <c r="E52" s="38"/>
      <c r="F52" s="18">
        <f>481211.36+2432.94</f>
        <v>483644.3</v>
      </c>
      <c r="G52" s="18">
        <v>431066.77</v>
      </c>
      <c r="I52" s="30"/>
    </row>
    <row r="53" spans="3:9" ht="12" customHeight="1" x14ac:dyDescent="0.2">
      <c r="C53" s="11" t="s">
        <v>85</v>
      </c>
      <c r="D53" s="16" t="s">
        <v>86</v>
      </c>
      <c r="E53" s="38"/>
      <c r="F53" s="40">
        <v>0</v>
      </c>
      <c r="G53" s="40">
        <v>0</v>
      </c>
    </row>
    <row r="54" spans="3:9" ht="26.25" customHeight="1" x14ac:dyDescent="0.2">
      <c r="C54" s="11" t="s">
        <v>87</v>
      </c>
      <c r="D54" s="41" t="s">
        <v>88</v>
      </c>
      <c r="E54" s="13">
        <v>20</v>
      </c>
      <c r="F54" s="42">
        <v>2040466.4499999997</v>
      </c>
      <c r="G54" s="42">
        <v>2639417.6800000002</v>
      </c>
    </row>
    <row r="55" spans="3:9" ht="12" customHeight="1" x14ac:dyDescent="0.2">
      <c r="C55" s="11" t="s">
        <v>12</v>
      </c>
      <c r="D55" s="12" t="s">
        <v>89</v>
      </c>
      <c r="E55" s="13">
        <v>21</v>
      </c>
      <c r="F55" s="14">
        <f>+F56+F57</f>
        <v>2120907.4342999998</v>
      </c>
      <c r="G55" s="14">
        <f>+G56+G57</f>
        <v>2244607.8199999998</v>
      </c>
    </row>
    <row r="56" spans="3:9" ht="12" customHeight="1" x14ac:dyDescent="0.2">
      <c r="C56" s="11">
        <v>192</v>
      </c>
      <c r="D56" s="16" t="s">
        <v>90</v>
      </c>
      <c r="E56" s="17"/>
      <c r="F56" s="31">
        <v>1785746.58</v>
      </c>
      <c r="G56" s="31">
        <v>1997650.78</v>
      </c>
    </row>
    <row r="57" spans="3:9" ht="12" customHeight="1" x14ac:dyDescent="0.2">
      <c r="C57" s="11" t="s">
        <v>91</v>
      </c>
      <c r="D57" s="16" t="s">
        <v>92</v>
      </c>
      <c r="E57" s="17"/>
      <c r="F57" s="31">
        <v>335160.85430000001</v>
      </c>
      <c r="G57" s="31">
        <f>87930.61+5014.52+154011.91</f>
        <v>246957.04</v>
      </c>
    </row>
    <row r="58" spans="3:9" ht="12" customHeight="1" x14ac:dyDescent="0.2">
      <c r="C58" s="11"/>
      <c r="D58" s="12" t="s">
        <v>93</v>
      </c>
      <c r="E58" s="13" t="s">
        <v>94</v>
      </c>
      <c r="F58" s="14">
        <v>65692.56</v>
      </c>
      <c r="G58" s="14">
        <v>82225.789999999994</v>
      </c>
    </row>
    <row r="59" spans="3:9" ht="12" customHeight="1" x14ac:dyDescent="0.2">
      <c r="C59" s="11"/>
      <c r="D59" s="12" t="s">
        <v>95</v>
      </c>
      <c r="E59" s="13"/>
      <c r="F59" s="14">
        <f>+F12+F17+F23+F40+F44+F54+F55+F58</f>
        <v>16405804.5878</v>
      </c>
      <c r="G59" s="14">
        <f>+G12+G17+G23+G40+G44+G54+G55+G58</f>
        <v>17533419.549999997</v>
      </c>
      <c r="I59" s="43"/>
    </row>
    <row r="60" spans="3:9" ht="12" customHeight="1" x14ac:dyDescent="0.2">
      <c r="C60" s="172" t="s">
        <v>96</v>
      </c>
      <c r="D60" s="172"/>
      <c r="E60" s="172"/>
      <c r="F60" s="172"/>
      <c r="G60" s="172"/>
      <c r="I60" s="43"/>
    </row>
    <row r="61" spans="3:9" ht="12" customHeight="1" x14ac:dyDescent="0.2">
      <c r="C61" s="173" t="s">
        <v>6</v>
      </c>
      <c r="D61" s="174" t="s">
        <v>7</v>
      </c>
      <c r="E61" s="174" t="s">
        <v>8</v>
      </c>
      <c r="F61" s="174" t="s">
        <v>9</v>
      </c>
      <c r="G61" s="174"/>
      <c r="I61" s="43"/>
    </row>
    <row r="62" spans="3:9" ht="12" customHeight="1" x14ac:dyDescent="0.2">
      <c r="C62" s="173"/>
      <c r="D62" s="174"/>
      <c r="E62" s="174"/>
      <c r="F62" s="7" t="s">
        <v>10</v>
      </c>
      <c r="G62" s="8" t="s">
        <v>11</v>
      </c>
    </row>
    <row r="63" spans="3:9" ht="12" customHeight="1" x14ac:dyDescent="0.2">
      <c r="C63" s="9">
        <v>1</v>
      </c>
      <c r="D63" s="10">
        <v>2</v>
      </c>
      <c r="E63" s="10">
        <v>3</v>
      </c>
      <c r="F63" s="10">
        <v>4</v>
      </c>
      <c r="G63" s="10">
        <v>5</v>
      </c>
    </row>
    <row r="64" spans="3:9" ht="12" customHeight="1" x14ac:dyDescent="0.2">
      <c r="C64" s="9" t="s">
        <v>12</v>
      </c>
      <c r="D64" s="44" t="s">
        <v>97</v>
      </c>
      <c r="E64" s="13" t="s">
        <v>98</v>
      </c>
      <c r="F64" s="45">
        <f>+F65+F66</f>
        <v>8695000</v>
      </c>
      <c r="G64" s="45">
        <f>+G65+G66</f>
        <v>8695000</v>
      </c>
    </row>
    <row r="65" spans="3:7" ht="12" customHeight="1" x14ac:dyDescent="0.2">
      <c r="C65" s="9">
        <v>900</v>
      </c>
      <c r="D65" s="16" t="s">
        <v>99</v>
      </c>
      <c r="E65" s="17"/>
      <c r="F65" s="19">
        <v>8695000</v>
      </c>
      <c r="G65" s="19">
        <v>8695000</v>
      </c>
    </row>
    <row r="66" spans="3:7" ht="12" customHeight="1" x14ac:dyDescent="0.2">
      <c r="C66" s="9">
        <v>901</v>
      </c>
      <c r="D66" s="16" t="s">
        <v>100</v>
      </c>
      <c r="E66" s="17"/>
      <c r="F66" s="19"/>
      <c r="G66" s="19"/>
    </row>
    <row r="67" spans="3:7" ht="12" customHeight="1" x14ac:dyDescent="0.2">
      <c r="C67" s="9" t="s">
        <v>12</v>
      </c>
      <c r="D67" s="44" t="s">
        <v>101</v>
      </c>
      <c r="E67" s="13" t="s">
        <v>98</v>
      </c>
      <c r="F67" s="45">
        <f>+F76+F68+F69</f>
        <v>-4813139.9200000009</v>
      </c>
      <c r="G67" s="45">
        <f>+G76+G68+G69</f>
        <v>-5027323.96</v>
      </c>
    </row>
    <row r="68" spans="3:7" ht="12" customHeight="1" x14ac:dyDescent="0.2">
      <c r="C68" s="9">
        <v>910</v>
      </c>
      <c r="D68" s="16" t="s">
        <v>102</v>
      </c>
      <c r="E68" s="17"/>
      <c r="F68" s="19">
        <v>0</v>
      </c>
      <c r="G68" s="19">
        <v>0</v>
      </c>
    </row>
    <row r="69" spans="3:7" s="37" customFormat="1" ht="12" customHeight="1" x14ac:dyDescent="0.2">
      <c r="C69" s="46">
        <v>911</v>
      </c>
      <c r="D69" s="36" t="s">
        <v>103</v>
      </c>
      <c r="E69" s="47"/>
      <c r="F69" s="48"/>
      <c r="G69" s="48"/>
    </row>
    <row r="70" spans="3:7" ht="12" customHeight="1" x14ac:dyDescent="0.2">
      <c r="C70" s="9" t="s">
        <v>12</v>
      </c>
      <c r="D70" s="16" t="s">
        <v>104</v>
      </c>
      <c r="E70" s="17"/>
      <c r="F70" s="19"/>
      <c r="G70" s="19"/>
    </row>
    <row r="71" spans="3:7" ht="12" customHeight="1" x14ac:dyDescent="0.2">
      <c r="C71" s="9" t="s">
        <v>12</v>
      </c>
      <c r="D71" s="16" t="s">
        <v>105</v>
      </c>
      <c r="E71" s="17"/>
      <c r="F71" s="19"/>
      <c r="G71" s="19"/>
    </row>
    <row r="72" spans="3:7" ht="12" customHeight="1" x14ac:dyDescent="0.2">
      <c r="C72" s="9" t="s">
        <v>12</v>
      </c>
      <c r="D72" s="16" t="s">
        <v>106</v>
      </c>
      <c r="E72" s="17"/>
      <c r="F72" s="19"/>
      <c r="G72" s="19"/>
    </row>
    <row r="73" spans="3:7" ht="12" customHeight="1" x14ac:dyDescent="0.2">
      <c r="C73" s="9" t="s">
        <v>12</v>
      </c>
      <c r="D73" s="16" t="s">
        <v>107</v>
      </c>
      <c r="E73" s="17"/>
      <c r="F73" s="19"/>
      <c r="G73" s="19"/>
    </row>
    <row r="74" spans="3:7" ht="12" customHeight="1" x14ac:dyDescent="0.2">
      <c r="C74" s="9">
        <v>919</v>
      </c>
      <c r="D74" s="16" t="s">
        <v>108</v>
      </c>
      <c r="E74" s="17"/>
      <c r="F74" s="19"/>
      <c r="G74" s="19"/>
    </row>
    <row r="75" spans="3:7" ht="12" customHeight="1" x14ac:dyDescent="0.2">
      <c r="C75" s="9" t="s">
        <v>109</v>
      </c>
      <c r="D75" s="16" t="s">
        <v>110</v>
      </c>
      <c r="E75" s="17"/>
      <c r="F75" s="39"/>
      <c r="G75" s="39"/>
    </row>
    <row r="76" spans="3:7" s="37" customFormat="1" ht="12" customHeight="1" x14ac:dyDescent="0.2">
      <c r="C76" s="46" t="s">
        <v>12</v>
      </c>
      <c r="D76" s="36" t="s">
        <v>111</v>
      </c>
      <c r="E76" s="47"/>
      <c r="F76" s="28">
        <f>+F77+F78</f>
        <v>-4813139.9200000009</v>
      </c>
      <c r="G76" s="28">
        <f>+G77+G78</f>
        <v>-5027323.96</v>
      </c>
    </row>
    <row r="77" spans="3:7" ht="12" customHeight="1" x14ac:dyDescent="0.2">
      <c r="C77" s="9" t="s">
        <v>112</v>
      </c>
      <c r="D77" s="16" t="s">
        <v>113</v>
      </c>
      <c r="E77" s="17"/>
      <c r="F77" s="39">
        <v>-4797545.9400000004</v>
      </c>
      <c r="G77" s="39">
        <v>-4802316.0599999996</v>
      </c>
    </row>
    <row r="78" spans="3:7" ht="12" customHeight="1" x14ac:dyDescent="0.2">
      <c r="C78" s="9" t="s">
        <v>114</v>
      </c>
      <c r="D78" s="16" t="s">
        <v>115</v>
      </c>
      <c r="E78" s="38"/>
      <c r="F78" s="39">
        <v>-15593.98</v>
      </c>
      <c r="G78" s="39">
        <v>-225007.9</v>
      </c>
    </row>
    <row r="79" spans="3:7" ht="12" customHeight="1" x14ac:dyDescent="0.2">
      <c r="C79" s="9" t="s">
        <v>12</v>
      </c>
      <c r="D79" s="44" t="s">
        <v>116</v>
      </c>
      <c r="E79" s="13"/>
      <c r="F79" s="45">
        <f>+F80+F92</f>
        <v>10572060.25</v>
      </c>
      <c r="G79" s="45">
        <f>+G80+G92</f>
        <v>11532990.93</v>
      </c>
    </row>
    <row r="80" spans="3:7" s="37" customFormat="1" ht="12" customHeight="1" x14ac:dyDescent="0.2">
      <c r="C80" s="46" t="s">
        <v>12</v>
      </c>
      <c r="D80" s="36" t="s">
        <v>117</v>
      </c>
      <c r="E80" s="47"/>
      <c r="F80" s="48">
        <f>+SUM(F81:F86)</f>
        <v>10565723.99</v>
      </c>
      <c r="G80" s="48">
        <f>+SUM(G81:G86)</f>
        <v>11360657.24</v>
      </c>
    </row>
    <row r="81" spans="3:7" ht="12" customHeight="1" x14ac:dyDescent="0.2">
      <c r="C81" s="9">
        <v>980</v>
      </c>
      <c r="D81" s="16" t="s">
        <v>118</v>
      </c>
      <c r="E81" s="17" t="s">
        <v>119</v>
      </c>
      <c r="F81" s="19">
        <v>6008154.96</v>
      </c>
      <c r="G81" s="19">
        <v>5959364.1299999999</v>
      </c>
    </row>
    <row r="82" spans="3:7" ht="12" customHeight="1" x14ac:dyDescent="0.2">
      <c r="C82" s="9">
        <v>982</v>
      </c>
      <c r="D82" s="16" t="s">
        <v>120</v>
      </c>
      <c r="E82" s="17" t="s">
        <v>121</v>
      </c>
      <c r="F82" s="19">
        <v>1461645.07</v>
      </c>
      <c r="G82" s="19">
        <v>2276143.1</v>
      </c>
    </row>
    <row r="83" spans="3:7" ht="12" customHeight="1" x14ac:dyDescent="0.2">
      <c r="C83" s="9">
        <v>983</v>
      </c>
      <c r="D83" s="16" t="s">
        <v>122</v>
      </c>
      <c r="E83" s="17" t="s">
        <v>121</v>
      </c>
      <c r="F83" s="19">
        <v>2854805.03</v>
      </c>
      <c r="G83" s="19">
        <v>2754412.76</v>
      </c>
    </row>
    <row r="84" spans="3:7" ht="12" customHeight="1" x14ac:dyDescent="0.2">
      <c r="C84" s="9">
        <v>984</v>
      </c>
      <c r="D84" s="16" t="s">
        <v>123</v>
      </c>
      <c r="E84" s="17" t="s">
        <v>121</v>
      </c>
      <c r="F84" s="19">
        <v>241118.93</v>
      </c>
      <c r="G84" s="19">
        <v>370737.25</v>
      </c>
    </row>
    <row r="85" spans="3:7" ht="12" customHeight="1" x14ac:dyDescent="0.2">
      <c r="C85" s="9">
        <v>985</v>
      </c>
      <c r="D85" s="16" t="s">
        <v>124</v>
      </c>
      <c r="E85" s="17"/>
      <c r="F85" s="19"/>
      <c r="G85" s="19"/>
    </row>
    <row r="86" spans="3:7" ht="12" customHeight="1" x14ac:dyDescent="0.2">
      <c r="C86" s="9" t="s">
        <v>125</v>
      </c>
      <c r="D86" s="16" t="s">
        <v>126</v>
      </c>
      <c r="E86" s="17"/>
      <c r="F86" s="19"/>
      <c r="G86" s="19"/>
    </row>
    <row r="87" spans="3:7" s="37" customFormat="1" ht="12" customHeight="1" x14ac:dyDescent="0.2">
      <c r="C87" s="46" t="s">
        <v>12</v>
      </c>
      <c r="D87" s="36" t="s">
        <v>127</v>
      </c>
      <c r="E87" s="47"/>
      <c r="F87" s="49"/>
      <c r="G87" s="49"/>
    </row>
    <row r="88" spans="3:7" ht="12" customHeight="1" x14ac:dyDescent="0.2">
      <c r="C88" s="9">
        <v>970</v>
      </c>
      <c r="D88" s="16" t="s">
        <v>128</v>
      </c>
      <c r="E88" s="17"/>
      <c r="F88" s="19"/>
      <c r="G88" s="19"/>
    </row>
    <row r="89" spans="3:7" ht="25.5" customHeight="1" x14ac:dyDescent="0.2">
      <c r="C89" s="9">
        <v>971</v>
      </c>
      <c r="D89" s="20" t="s">
        <v>129</v>
      </c>
      <c r="E89" s="17"/>
      <c r="F89" s="19"/>
      <c r="G89" s="19"/>
    </row>
    <row r="90" spans="3:7" ht="25.5" customHeight="1" x14ac:dyDescent="0.2">
      <c r="C90" s="9">
        <v>972.97299999999996</v>
      </c>
      <c r="D90" s="20" t="s">
        <v>130</v>
      </c>
      <c r="E90" s="17"/>
      <c r="F90" s="19"/>
      <c r="G90" s="19"/>
    </row>
    <row r="91" spans="3:7" ht="12" customHeight="1" x14ac:dyDescent="0.2">
      <c r="C91" s="9">
        <v>974</v>
      </c>
      <c r="D91" s="16" t="s">
        <v>131</v>
      </c>
      <c r="E91" s="17"/>
      <c r="F91" s="19"/>
      <c r="G91" s="19"/>
    </row>
    <row r="92" spans="3:7" s="37" customFormat="1" ht="12" customHeight="1" x14ac:dyDescent="0.2">
      <c r="C92" s="46" t="s">
        <v>12</v>
      </c>
      <c r="D92" s="36" t="s">
        <v>132</v>
      </c>
      <c r="E92" s="47"/>
      <c r="F92" s="28">
        <f>+F94+F93</f>
        <v>6336.26</v>
      </c>
      <c r="G92" s="28">
        <f>+G94+G93</f>
        <v>172333.69</v>
      </c>
    </row>
    <row r="93" spans="3:7" ht="12" customHeight="1" x14ac:dyDescent="0.2">
      <c r="C93" s="9">
        <v>960</v>
      </c>
      <c r="D93" s="16" t="s">
        <v>133</v>
      </c>
      <c r="E93" s="50" t="s">
        <v>134</v>
      </c>
      <c r="F93" s="39">
        <v>6336.26</v>
      </c>
      <c r="G93" s="39">
        <v>4955.5200000000004</v>
      </c>
    </row>
    <row r="94" spans="3:7" s="54" customFormat="1" ht="12" customHeight="1" x14ac:dyDescent="0.2">
      <c r="C94" s="51">
        <v>961962963967</v>
      </c>
      <c r="D94" s="52" t="s">
        <v>135</v>
      </c>
      <c r="E94" s="53"/>
      <c r="F94" s="18">
        <v>0</v>
      </c>
      <c r="G94" s="18">
        <v>167378.17000000001</v>
      </c>
    </row>
    <row r="95" spans="3:7" ht="12" customHeight="1" x14ac:dyDescent="0.2">
      <c r="C95" s="9" t="s">
        <v>12</v>
      </c>
      <c r="D95" s="44" t="s">
        <v>136</v>
      </c>
      <c r="E95" s="13" t="s">
        <v>137</v>
      </c>
      <c r="F95" s="45">
        <f>+SUM(F96:F102)</f>
        <v>485603.17</v>
      </c>
      <c r="G95" s="45">
        <f>+SUM(G96:G102)</f>
        <v>644877.51</v>
      </c>
    </row>
    <row r="96" spans="3:7" ht="12" customHeight="1" x14ac:dyDescent="0.2">
      <c r="C96" s="9">
        <v>22</v>
      </c>
      <c r="D96" s="55" t="s">
        <v>138</v>
      </c>
      <c r="E96" s="38"/>
      <c r="F96" s="39">
        <v>71904.740000000005</v>
      </c>
      <c r="G96" s="39">
        <v>6757.35</v>
      </c>
    </row>
    <row r="97" spans="3:7" ht="12" customHeight="1" x14ac:dyDescent="0.2">
      <c r="C97" s="9">
        <v>23</v>
      </c>
      <c r="D97" s="55" t="s">
        <v>139</v>
      </c>
      <c r="E97" s="38"/>
      <c r="F97" s="39">
        <v>84795.75</v>
      </c>
      <c r="G97" s="39">
        <v>514992.58</v>
      </c>
    </row>
    <row r="98" spans="3:7" ht="12" customHeight="1" x14ac:dyDescent="0.2">
      <c r="C98" s="9">
        <v>24</v>
      </c>
      <c r="D98" s="55" t="s">
        <v>140</v>
      </c>
      <c r="E98" s="38"/>
      <c r="F98" s="39"/>
      <c r="G98" s="39">
        <v>0</v>
      </c>
    </row>
    <row r="99" spans="3:7" ht="12" customHeight="1" x14ac:dyDescent="0.2">
      <c r="C99" s="9">
        <v>25</v>
      </c>
      <c r="D99" s="55" t="s">
        <v>141</v>
      </c>
      <c r="E99" s="38"/>
      <c r="F99" s="39">
        <v>69439.47</v>
      </c>
      <c r="G99" s="39">
        <v>0</v>
      </c>
    </row>
    <row r="100" spans="3:7" ht="12" customHeight="1" x14ac:dyDescent="0.2">
      <c r="C100" s="9">
        <v>26</v>
      </c>
      <c r="D100" s="55" t="s">
        <v>142</v>
      </c>
      <c r="E100" s="38"/>
      <c r="F100" s="19"/>
      <c r="G100" s="39"/>
    </row>
    <row r="101" spans="3:7" ht="12" customHeight="1" x14ac:dyDescent="0.2">
      <c r="C101" s="9">
        <v>21</v>
      </c>
      <c r="D101" s="55" t="s">
        <v>143</v>
      </c>
      <c r="E101" s="38"/>
      <c r="F101" s="39">
        <v>40361.14</v>
      </c>
      <c r="G101" s="39">
        <v>11081.33</v>
      </c>
    </row>
    <row r="102" spans="3:7" ht="12" customHeight="1" x14ac:dyDescent="0.2">
      <c r="C102" s="9" t="s">
        <v>144</v>
      </c>
      <c r="D102" s="55" t="s">
        <v>145</v>
      </c>
      <c r="E102" s="38"/>
      <c r="F102" s="39">
        <f>219102.56-0.49</f>
        <v>219102.07</v>
      </c>
      <c r="G102" s="39">
        <v>112046.25</v>
      </c>
    </row>
    <row r="103" spans="3:7" ht="12" customHeight="1" x14ac:dyDescent="0.2">
      <c r="C103" s="9" t="s">
        <v>12</v>
      </c>
      <c r="D103" s="44" t="s">
        <v>146</v>
      </c>
      <c r="E103" s="13" t="s">
        <v>147</v>
      </c>
      <c r="F103" s="45">
        <f>+F106</f>
        <v>1000000</v>
      </c>
      <c r="G103" s="45">
        <f>+G106</f>
        <v>1000000</v>
      </c>
    </row>
    <row r="104" spans="3:7" ht="12" customHeight="1" x14ac:dyDescent="0.2">
      <c r="C104" s="9">
        <v>950.95100000000002</v>
      </c>
      <c r="D104" s="16" t="s">
        <v>148</v>
      </c>
      <c r="E104" s="17"/>
      <c r="F104" s="19"/>
      <c r="G104" s="19"/>
    </row>
    <row r="105" spans="3:7" ht="12" customHeight="1" x14ac:dyDescent="0.2">
      <c r="C105" s="9">
        <v>954</v>
      </c>
      <c r="D105" s="16" t="s">
        <v>149</v>
      </c>
      <c r="E105" s="17"/>
      <c r="F105" s="19"/>
      <c r="G105" s="19"/>
    </row>
    <row r="106" spans="3:7" ht="12" customHeight="1" x14ac:dyDescent="0.2">
      <c r="C106" s="9" t="s">
        <v>150</v>
      </c>
      <c r="D106" s="16" t="s">
        <v>151</v>
      </c>
      <c r="E106" s="17"/>
      <c r="F106" s="19">
        <v>1000000</v>
      </c>
      <c r="G106" s="39">
        <v>1000000</v>
      </c>
    </row>
    <row r="107" spans="3:7" ht="12" customHeight="1" x14ac:dyDescent="0.2">
      <c r="C107" s="9">
        <v>957</v>
      </c>
      <c r="D107" s="16" t="s">
        <v>152</v>
      </c>
      <c r="E107" s="17"/>
      <c r="F107" s="19"/>
      <c r="G107" s="19"/>
    </row>
    <row r="108" spans="3:7" s="54" customFormat="1" ht="12" customHeight="1" x14ac:dyDescent="0.2">
      <c r="C108" s="56">
        <v>969</v>
      </c>
      <c r="D108" s="57" t="s">
        <v>153</v>
      </c>
      <c r="E108" s="58">
        <v>26</v>
      </c>
      <c r="F108" s="14">
        <f>416640.66+49640.4285</f>
        <v>466281.08849999995</v>
      </c>
      <c r="G108" s="14">
        <v>687875.07</v>
      </c>
    </row>
    <row r="109" spans="3:7" ht="12" customHeight="1" x14ac:dyDescent="0.2">
      <c r="C109" s="9" t="s">
        <v>12</v>
      </c>
      <c r="D109" s="44" t="s">
        <v>154</v>
      </c>
      <c r="E109" s="13"/>
      <c r="F109" s="45">
        <f>+F64+F67+F79+F95+F103+F108</f>
        <v>16405804.588499999</v>
      </c>
      <c r="G109" s="45">
        <f>+G64+G67+G79+G95+G103+G108</f>
        <v>17533419.549999997</v>
      </c>
    </row>
    <row r="110" spans="3:7" ht="11.25" customHeight="1" x14ac:dyDescent="0.2"/>
    <row r="111" spans="3:7" x14ac:dyDescent="0.2">
      <c r="C111" s="62" t="s">
        <v>369</v>
      </c>
      <c r="D111" s="63"/>
      <c r="E111" s="64"/>
      <c r="F111" s="64"/>
      <c r="G111" s="64"/>
    </row>
    <row r="112" spans="3:7" ht="12.75" customHeight="1" x14ac:dyDescent="0.2">
      <c r="C112" s="65"/>
      <c r="D112" s="66"/>
      <c r="E112" s="67"/>
      <c r="G112" s="61"/>
    </row>
    <row r="113" spans="2:7" x14ac:dyDescent="0.2">
      <c r="C113" s="68" t="s">
        <v>370</v>
      </c>
      <c r="D113" s="63"/>
      <c r="E113" s="69"/>
      <c r="F113" s="69" t="s">
        <v>155</v>
      </c>
      <c r="G113" s="70"/>
    </row>
    <row r="114" spans="2:7" ht="21.75" customHeight="1" x14ac:dyDescent="0.2">
      <c r="B114" s="71"/>
      <c r="C114" s="72"/>
      <c r="D114" s="73"/>
    </row>
    <row r="115" spans="2:7" x14ac:dyDescent="0.2">
      <c r="C115" s="65"/>
      <c r="D115" s="65"/>
      <c r="E115" s="69"/>
      <c r="F115" s="69"/>
      <c r="G115" s="70"/>
    </row>
    <row r="116" spans="2:7" x14ac:dyDescent="0.2">
      <c r="C116" s="74"/>
      <c r="D116" s="75"/>
      <c r="E116" s="76"/>
      <c r="F116" s="77"/>
      <c r="G116" s="78"/>
    </row>
  </sheetData>
  <mergeCells count="14">
    <mergeCell ref="C9:C10"/>
    <mergeCell ref="D9:D10"/>
    <mergeCell ref="E9:E10"/>
    <mergeCell ref="F9:G9"/>
    <mergeCell ref="C1:D1"/>
    <mergeCell ref="C2:D2"/>
    <mergeCell ref="C6:G6"/>
    <mergeCell ref="C7:G7"/>
    <mergeCell ref="C8:G8"/>
    <mergeCell ref="C60:G60"/>
    <mergeCell ref="C61:C62"/>
    <mergeCell ref="D61:D62"/>
    <mergeCell ref="E61:E62"/>
    <mergeCell ref="F61:G61"/>
  </mergeCells>
  <pageMargins left="0.98425196850393704" right="0" top="0.39370078740157483" bottom="0.98425196850393704" header="0.39370078740157483" footer="0.31496062992125984"/>
  <pageSetup paperSize="9" scale="50" fitToHeight="0" orientation="portrait" horizontalDpi="4294967293" verticalDpi="4294967293" r:id="rId1"/>
  <ignoredErrors>
    <ignoredError sqref="C60:G63 C12:E12 C64:E64 G53:G59 D17:E18 D14:E16 D23:E24 D19:E22 D35:E41 D25:E34 D43:E44 D42:E42 D46:E46 D45:E45 C55:F55 D47:E53 C59:F59 C56:E57 C66:E76 C65:E65 C79:E80 C77:E78 C85:E92 C81:E84 C95:D95 C93:D93 C103:D107 C96:D102 C58:E58 D54:E54 C108:D109 C94:D94 G25:G45 F43:F44 F35:F41 F23:F24 F17:F18 G47:G52 G12:G23 F12:F13 F11:G11 F25:F34 F14:F16 F47:F52 F19:F22 G24 F42 F45 F46 F85:F92 F79:F80 F66:F76 G64:G92 F64 F94:G109 F65 F77:F78 F81:F84 D13:E13" unlockedFormula="1"/>
    <ignoredError sqref="F93:G93" twoDigitTextYear="1" unlockedFormula="1"/>
    <ignoredError sqref="E93" twoDigitTextYear="1"/>
    <ignoredError sqref="C54 C47:C53 C45 C46 C42 C43:C44 C25:C34 C35:C41 C19:C22 C23:C24 C14:C16 C17:C18 C13" numberStoredAsText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K128"/>
  <sheetViews>
    <sheetView topLeftCell="C91" zoomScaleNormal="100" workbookViewId="0">
      <selection activeCell="C122" sqref="C120:D122"/>
    </sheetView>
  </sheetViews>
  <sheetFormatPr defaultRowHeight="12.75" x14ac:dyDescent="0.2"/>
  <cols>
    <col min="1" max="1" width="11.42578125" style="54" customWidth="1"/>
    <col min="2" max="2" width="10.7109375" style="54" customWidth="1"/>
    <col min="3" max="3" width="22.140625" style="54" customWidth="1"/>
    <col min="4" max="4" width="89.28515625" style="54" customWidth="1"/>
    <col min="5" max="5" width="9.85546875" style="67" customWidth="1"/>
    <col min="6" max="6" width="14.85546875" style="61" customWidth="1"/>
    <col min="7" max="7" width="14.28515625" style="61" customWidth="1"/>
    <col min="8" max="8" width="9.85546875" style="81" bestFit="1" customWidth="1"/>
    <col min="9" max="9" width="11.85546875" style="162" bestFit="1" customWidth="1"/>
    <col min="10" max="10" width="9.140625" style="163"/>
    <col min="11" max="16384" width="9.140625" style="54"/>
  </cols>
  <sheetData>
    <row r="1" spans="3:8" x14ac:dyDescent="0.2">
      <c r="C1" s="178" t="s">
        <v>0</v>
      </c>
      <c r="D1" s="178"/>
      <c r="E1" s="79"/>
      <c r="F1" s="80"/>
      <c r="G1" s="80"/>
    </row>
    <row r="2" spans="3:8" x14ac:dyDescent="0.2">
      <c r="C2" s="178" t="s">
        <v>1</v>
      </c>
      <c r="D2" s="178"/>
      <c r="E2" s="79"/>
      <c r="F2" s="80"/>
      <c r="G2" s="80"/>
    </row>
    <row r="3" spans="3:8" x14ac:dyDescent="0.2">
      <c r="C3" s="82" t="s">
        <v>2</v>
      </c>
      <c r="D3" s="82"/>
      <c r="E3" s="79"/>
      <c r="F3" s="80"/>
      <c r="G3" s="80"/>
    </row>
    <row r="4" spans="3:8" x14ac:dyDescent="0.2">
      <c r="C4" s="82" t="s">
        <v>3</v>
      </c>
      <c r="D4" s="82"/>
      <c r="E4" s="79"/>
      <c r="F4" s="80"/>
      <c r="G4" s="80"/>
    </row>
    <row r="5" spans="3:8" x14ac:dyDescent="0.2">
      <c r="C5" s="82"/>
      <c r="D5" s="82"/>
      <c r="E5" s="79"/>
      <c r="F5" s="80"/>
      <c r="G5" s="80"/>
    </row>
    <row r="6" spans="3:8" x14ac:dyDescent="0.2">
      <c r="C6" s="179" t="s">
        <v>156</v>
      </c>
      <c r="D6" s="179"/>
      <c r="E6" s="179"/>
      <c r="F6" s="179"/>
      <c r="G6" s="179"/>
    </row>
    <row r="7" spans="3:8" x14ac:dyDescent="0.2">
      <c r="C7" s="180" t="str">
        <f>+BS!C7</f>
        <v>od 01.01. do 30.6.2018.</v>
      </c>
      <c r="D7" s="180"/>
      <c r="E7" s="180"/>
      <c r="F7" s="180"/>
      <c r="G7" s="180"/>
    </row>
    <row r="8" spans="3:8" x14ac:dyDescent="0.2">
      <c r="C8" s="181" t="s">
        <v>6</v>
      </c>
      <c r="D8" s="181"/>
      <c r="E8" s="182" t="s">
        <v>157</v>
      </c>
      <c r="F8" s="183" t="s">
        <v>158</v>
      </c>
      <c r="G8" s="183"/>
    </row>
    <row r="9" spans="3:8" ht="25.5" x14ac:dyDescent="0.2">
      <c r="C9" s="181"/>
      <c r="D9" s="181"/>
      <c r="E9" s="182"/>
      <c r="F9" s="83" t="s">
        <v>10</v>
      </c>
      <c r="G9" s="83" t="s">
        <v>11</v>
      </c>
    </row>
    <row r="10" spans="3:8" ht="12" customHeight="1" x14ac:dyDescent="0.2">
      <c r="C10" s="84">
        <v>1</v>
      </c>
      <c r="D10" s="84">
        <v>2</v>
      </c>
      <c r="E10" s="85">
        <v>3</v>
      </c>
      <c r="F10" s="86">
        <v>4</v>
      </c>
      <c r="G10" s="86">
        <v>5</v>
      </c>
    </row>
    <row r="11" spans="3:8" ht="12" customHeight="1" x14ac:dyDescent="0.2">
      <c r="C11" s="85"/>
      <c r="D11" s="87" t="s">
        <v>159</v>
      </c>
      <c r="E11" s="88"/>
      <c r="F11" s="89">
        <f>+F12+F21</f>
        <v>4524657.7299999986</v>
      </c>
      <c r="G11" s="89">
        <f>+G12+G21</f>
        <v>4265230.8599999994</v>
      </c>
    </row>
    <row r="12" spans="3:8" ht="12" customHeight="1" x14ac:dyDescent="0.2">
      <c r="C12" s="85"/>
      <c r="D12" s="87" t="s">
        <v>160</v>
      </c>
      <c r="E12" s="88" t="s">
        <v>161</v>
      </c>
      <c r="F12" s="89">
        <f>+F13+F14+F15+F16+F17+F18+F19+F20</f>
        <v>4237369.2199999988</v>
      </c>
      <c r="G12" s="89">
        <f>+G13+G14+G15+G16+G17+G18+G19+G20</f>
        <v>4110219.6899999995</v>
      </c>
    </row>
    <row r="13" spans="3:8" ht="12" customHeight="1" x14ac:dyDescent="0.2">
      <c r="C13" s="85">
        <v>750</v>
      </c>
      <c r="D13" s="90" t="s">
        <v>162</v>
      </c>
      <c r="E13" s="91"/>
      <c r="F13" s="92">
        <v>5450275.7699999996</v>
      </c>
      <c r="G13" s="92">
        <v>4874096.17</v>
      </c>
      <c r="H13" s="94"/>
    </row>
    <row r="14" spans="3:8" ht="12" customHeight="1" x14ac:dyDescent="0.2">
      <c r="C14" s="85">
        <v>752</v>
      </c>
      <c r="D14" s="90" t="s">
        <v>163</v>
      </c>
      <c r="E14" s="91"/>
      <c r="F14" s="92"/>
      <c r="G14" s="92"/>
      <c r="H14" s="94"/>
    </row>
    <row r="15" spans="3:8" ht="12" customHeight="1" x14ac:dyDescent="0.2">
      <c r="C15" s="85">
        <v>753</v>
      </c>
      <c r="D15" s="90" t="s">
        <v>164</v>
      </c>
      <c r="E15" s="91"/>
      <c r="F15" s="92"/>
      <c r="G15" s="92"/>
      <c r="H15" s="94"/>
    </row>
    <row r="16" spans="3:8" ht="12" customHeight="1" x14ac:dyDescent="0.2">
      <c r="C16" s="85">
        <v>754</v>
      </c>
      <c r="D16" s="90" t="s">
        <v>165</v>
      </c>
      <c r="E16" s="91"/>
      <c r="F16" s="92"/>
      <c r="G16" s="92"/>
      <c r="H16" s="94"/>
    </row>
    <row r="17" spans="3:11" ht="13.5" customHeight="1" x14ac:dyDescent="0.2">
      <c r="C17" s="85">
        <v>755</v>
      </c>
      <c r="D17" s="95" t="s">
        <v>166</v>
      </c>
      <c r="E17" s="91"/>
      <c r="F17" s="92">
        <v>-914513.08</v>
      </c>
      <c r="G17" s="92">
        <v>-967110.14</v>
      </c>
      <c r="H17" s="94"/>
    </row>
    <row r="18" spans="3:11" ht="12" customHeight="1" x14ac:dyDescent="0.2">
      <c r="C18" s="85">
        <v>756</v>
      </c>
      <c r="D18" s="90" t="s">
        <v>167</v>
      </c>
      <c r="E18" s="91"/>
      <c r="F18" s="92">
        <v>-67222.780000000101</v>
      </c>
      <c r="G18" s="92">
        <v>411438.16</v>
      </c>
      <c r="H18" s="94"/>
    </row>
    <row r="19" spans="3:11" ht="12" customHeight="1" x14ac:dyDescent="0.2">
      <c r="C19" s="85">
        <v>757</v>
      </c>
      <c r="D19" s="90" t="s">
        <v>168</v>
      </c>
      <c r="E19" s="91"/>
      <c r="F19" s="92"/>
      <c r="G19" s="92"/>
      <c r="H19" s="94"/>
    </row>
    <row r="20" spans="3:11" ht="12" customHeight="1" x14ac:dyDescent="0.2">
      <c r="C20" s="85">
        <v>758</v>
      </c>
      <c r="D20" s="90" t="s">
        <v>169</v>
      </c>
      <c r="E20" s="91"/>
      <c r="F20" s="92">
        <v>-231170.69</v>
      </c>
      <c r="G20" s="92">
        <v>-208204.5</v>
      </c>
      <c r="H20" s="94"/>
    </row>
    <row r="21" spans="3:11" ht="12" customHeight="1" x14ac:dyDescent="0.2">
      <c r="C21" s="85"/>
      <c r="D21" s="87" t="s">
        <v>170</v>
      </c>
      <c r="E21" s="88" t="s">
        <v>171</v>
      </c>
      <c r="F21" s="89">
        <f>+F22+F25</f>
        <v>287288.51</v>
      </c>
      <c r="G21" s="89">
        <f>+G22+G25</f>
        <v>155011.16999999998</v>
      </c>
    </row>
    <row r="22" spans="3:11" ht="12" customHeight="1" x14ac:dyDescent="0.2">
      <c r="C22" s="85">
        <v>760</v>
      </c>
      <c r="D22" s="90" t="s">
        <v>172</v>
      </c>
      <c r="E22" s="91"/>
      <c r="F22" s="92">
        <v>132550</v>
      </c>
      <c r="G22" s="92">
        <v>114400</v>
      </c>
      <c r="H22" s="94"/>
    </row>
    <row r="23" spans="3:11" ht="12" customHeight="1" x14ac:dyDescent="0.2">
      <c r="C23" s="85">
        <v>764</v>
      </c>
      <c r="D23" s="90" t="s">
        <v>173</v>
      </c>
      <c r="E23" s="91"/>
      <c r="F23" s="92"/>
      <c r="G23" s="92"/>
    </row>
    <row r="24" spans="3:11" ht="12" customHeight="1" x14ac:dyDescent="0.2">
      <c r="C24" s="85">
        <v>768</v>
      </c>
      <c r="D24" s="90" t="s">
        <v>174</v>
      </c>
      <c r="E24" s="91"/>
      <c r="F24" s="92"/>
      <c r="G24" s="92"/>
    </row>
    <row r="25" spans="3:11" ht="12" customHeight="1" x14ac:dyDescent="0.2">
      <c r="C25" s="85">
        <v>769</v>
      </c>
      <c r="D25" s="90" t="s">
        <v>175</v>
      </c>
      <c r="E25" s="91"/>
      <c r="F25" s="92">
        <v>154738.51</v>
      </c>
      <c r="G25" s="92">
        <v>40611.17</v>
      </c>
    </row>
    <row r="26" spans="3:11" ht="12" customHeight="1" x14ac:dyDescent="0.2">
      <c r="C26" s="85"/>
      <c r="D26" s="87" t="s">
        <v>176</v>
      </c>
      <c r="E26" s="88"/>
      <c r="F26" s="89">
        <f>+F27+F38+F44</f>
        <v>2535041.7406557933</v>
      </c>
      <c r="G26" s="89">
        <f>+G27+G38+G44</f>
        <v>2806385.0106153311</v>
      </c>
    </row>
    <row r="27" spans="3:11" ht="12" customHeight="1" x14ac:dyDescent="0.2">
      <c r="C27" s="85"/>
      <c r="D27" s="87" t="s">
        <v>177</v>
      </c>
      <c r="E27" s="88" t="s">
        <v>178</v>
      </c>
      <c r="F27" s="89">
        <f>+SUM(F28:F37)</f>
        <v>1910848.6659557933</v>
      </c>
      <c r="G27" s="89">
        <f>+SUM(G28:G37)</f>
        <v>2210342.4906153311</v>
      </c>
      <c r="I27" s="164"/>
    </row>
    <row r="28" spans="3:11" ht="12" customHeight="1" x14ac:dyDescent="0.2">
      <c r="C28" s="85">
        <v>400</v>
      </c>
      <c r="D28" s="90" t="s">
        <v>179</v>
      </c>
      <c r="E28" s="96"/>
      <c r="F28" s="92">
        <v>2403736.7499999995</v>
      </c>
      <c r="G28" s="92">
        <v>1992200.8</v>
      </c>
      <c r="H28" s="94"/>
      <c r="I28" s="165"/>
    </row>
    <row r="29" spans="3:11" ht="12" customHeight="1" x14ac:dyDescent="0.2">
      <c r="C29" s="85"/>
      <c r="D29" s="90" t="s">
        <v>180</v>
      </c>
      <c r="E29" s="96"/>
      <c r="F29" s="92">
        <v>127660.78595579397</v>
      </c>
      <c r="G29" s="92">
        <v>127315.12061533118</v>
      </c>
    </row>
    <row r="30" spans="3:11" ht="12" customHeight="1" x14ac:dyDescent="0.2">
      <c r="C30" s="85">
        <v>402</v>
      </c>
      <c r="D30" s="90" t="s">
        <v>181</v>
      </c>
      <c r="E30" s="96"/>
      <c r="F30" s="92">
        <v>-12113.43</v>
      </c>
      <c r="G30" s="92">
        <v>-11702.7</v>
      </c>
      <c r="H30" s="94"/>
      <c r="K30" s="61"/>
    </row>
    <row r="31" spans="3:11" ht="12" customHeight="1" x14ac:dyDescent="0.2">
      <c r="C31" s="85">
        <v>403</v>
      </c>
      <c r="D31" s="90" t="s">
        <v>182</v>
      </c>
      <c r="E31" s="96"/>
      <c r="F31" s="92"/>
      <c r="G31" s="92">
        <v>0</v>
      </c>
      <c r="H31" s="94"/>
    </row>
    <row r="32" spans="3:11" s="100" customFormat="1" ht="15.75" customHeight="1" x14ac:dyDescent="0.25">
      <c r="C32" s="98">
        <v>404</v>
      </c>
      <c r="D32" s="95" t="s">
        <v>183</v>
      </c>
      <c r="E32" s="96"/>
      <c r="F32" s="92">
        <v>-413367.75000000006</v>
      </c>
      <c r="G32" s="92">
        <v>-213326.05</v>
      </c>
      <c r="H32" s="99"/>
      <c r="I32" s="166"/>
      <c r="J32" s="167"/>
    </row>
    <row r="33" spans="3:10" ht="12" customHeight="1" x14ac:dyDescent="0.2">
      <c r="C33" s="85">
        <v>405</v>
      </c>
      <c r="D33" s="90" t="s">
        <v>184</v>
      </c>
      <c r="E33" s="96"/>
      <c r="F33" s="92">
        <v>-109521.74999999999</v>
      </c>
      <c r="G33" s="92">
        <v>679339.51</v>
      </c>
      <c r="H33" s="94"/>
    </row>
    <row r="34" spans="3:10" ht="12" customHeight="1" x14ac:dyDescent="0.2">
      <c r="C34" s="85">
        <v>406</v>
      </c>
      <c r="D34" s="90" t="s">
        <v>185</v>
      </c>
      <c r="E34" s="96"/>
      <c r="F34" s="92">
        <v>1760.1799999999985</v>
      </c>
      <c r="G34" s="92">
        <v>-534620.18000000005</v>
      </c>
      <c r="H34" s="94"/>
    </row>
    <row r="35" spans="3:10" ht="12" customHeight="1" x14ac:dyDescent="0.2">
      <c r="C35" s="85">
        <v>407</v>
      </c>
      <c r="D35" s="90" t="s">
        <v>186</v>
      </c>
      <c r="E35" s="96"/>
      <c r="F35" s="92">
        <v>-49509.289999999994</v>
      </c>
      <c r="G35" s="92">
        <v>57267.89</v>
      </c>
      <c r="H35" s="94"/>
    </row>
    <row r="36" spans="3:10" s="100" customFormat="1" ht="12" customHeight="1" x14ac:dyDescent="0.25">
      <c r="C36" s="98">
        <v>408</v>
      </c>
      <c r="D36" s="95" t="s">
        <v>187</v>
      </c>
      <c r="E36" s="96"/>
      <c r="F36" s="92">
        <v>-5118.3100000000013</v>
      </c>
      <c r="G36" s="92">
        <v>9967</v>
      </c>
      <c r="H36" s="99"/>
      <c r="I36" s="166"/>
      <c r="J36" s="167"/>
    </row>
    <row r="37" spans="3:10" ht="12" customHeight="1" x14ac:dyDescent="0.2">
      <c r="C37" s="85">
        <v>409</v>
      </c>
      <c r="D37" s="90" t="s">
        <v>188</v>
      </c>
      <c r="E37" s="91"/>
      <c r="F37" s="92">
        <v>-32678.520000000004</v>
      </c>
      <c r="G37" s="92">
        <v>103901.1</v>
      </c>
      <c r="H37" s="94"/>
    </row>
    <row r="38" spans="3:10" ht="12" customHeight="1" x14ac:dyDescent="0.2">
      <c r="C38" s="85"/>
      <c r="D38" s="87" t="s">
        <v>189</v>
      </c>
      <c r="E38" s="88"/>
      <c r="F38" s="89">
        <f>+SUM(F39:F43)</f>
        <v>0</v>
      </c>
      <c r="G38" s="89">
        <f>+SUM(G39:G43)</f>
        <v>0</v>
      </c>
    </row>
    <row r="39" spans="3:10" ht="12" customHeight="1" x14ac:dyDescent="0.2">
      <c r="C39" s="85" t="s">
        <v>190</v>
      </c>
      <c r="D39" s="90" t="s">
        <v>191</v>
      </c>
      <c r="E39" s="91"/>
      <c r="F39" s="93"/>
      <c r="G39" s="93"/>
    </row>
    <row r="40" spans="3:10" ht="12" customHeight="1" x14ac:dyDescent="0.2">
      <c r="C40" s="85" t="s">
        <v>192</v>
      </c>
      <c r="D40" s="90" t="s">
        <v>193</v>
      </c>
      <c r="E40" s="91"/>
      <c r="F40" s="93"/>
      <c r="G40" s="93"/>
    </row>
    <row r="41" spans="3:10" ht="12" customHeight="1" x14ac:dyDescent="0.2">
      <c r="C41" s="85">
        <v>415</v>
      </c>
      <c r="D41" s="90" t="s">
        <v>194</v>
      </c>
      <c r="E41" s="91"/>
      <c r="F41" s="93"/>
      <c r="G41" s="93"/>
    </row>
    <row r="42" spans="3:10" ht="12" customHeight="1" x14ac:dyDescent="0.2">
      <c r="C42" s="85">
        <v>416.41699999999997</v>
      </c>
      <c r="D42" s="90" t="s">
        <v>195</v>
      </c>
      <c r="E42" s="91"/>
      <c r="F42" s="93"/>
      <c r="G42" s="93"/>
    </row>
    <row r="43" spans="3:10" ht="12" customHeight="1" x14ac:dyDescent="0.2">
      <c r="C43" s="85">
        <v>418.41899999999998</v>
      </c>
      <c r="D43" s="90" t="s">
        <v>196</v>
      </c>
      <c r="E43" s="91"/>
      <c r="F43" s="93"/>
      <c r="G43" s="93"/>
    </row>
    <row r="44" spans="3:10" ht="12" customHeight="1" x14ac:dyDescent="0.2">
      <c r="C44" s="85"/>
      <c r="D44" s="87" t="s">
        <v>197</v>
      </c>
      <c r="E44" s="88" t="s">
        <v>198</v>
      </c>
      <c r="F44" s="89">
        <f>+SUM(F45:F53)</f>
        <v>624193.0747</v>
      </c>
      <c r="G44" s="89">
        <f>+SUM(G45:G53)</f>
        <v>596042.52</v>
      </c>
    </row>
    <row r="45" spans="3:10" ht="12" customHeight="1" x14ac:dyDescent="0.2">
      <c r="C45" s="85">
        <v>420</v>
      </c>
      <c r="D45" s="90" t="s">
        <v>199</v>
      </c>
      <c r="E45" s="91"/>
      <c r="F45" s="92">
        <v>67593.599499999997</v>
      </c>
      <c r="G45" s="92">
        <v>64807.89</v>
      </c>
      <c r="H45" s="94"/>
    </row>
    <row r="46" spans="3:10" ht="12" customHeight="1" x14ac:dyDescent="0.2">
      <c r="C46" s="85">
        <v>421</v>
      </c>
      <c r="D46" s="90" t="s">
        <v>200</v>
      </c>
      <c r="E46" s="96"/>
      <c r="F46" s="92">
        <v>7154.32</v>
      </c>
      <c r="G46" s="92">
        <v>0</v>
      </c>
      <c r="H46" s="94"/>
    </row>
    <row r="47" spans="3:10" ht="12" customHeight="1" x14ac:dyDescent="0.2">
      <c r="C47" s="85">
        <v>422</v>
      </c>
      <c r="D47" s="90" t="s">
        <v>201</v>
      </c>
      <c r="E47" s="96"/>
      <c r="F47" s="92">
        <v>110372.1</v>
      </c>
      <c r="G47" s="92">
        <v>119712</v>
      </c>
      <c r="H47" s="94"/>
    </row>
    <row r="48" spans="3:10" ht="12" customHeight="1" x14ac:dyDescent="0.2">
      <c r="C48" s="85">
        <v>423</v>
      </c>
      <c r="D48" s="90" t="s">
        <v>202</v>
      </c>
      <c r="E48" s="96"/>
      <c r="F48" s="92">
        <v>51409.608999999997</v>
      </c>
      <c r="G48" s="92">
        <v>51921.47</v>
      </c>
      <c r="H48" s="94"/>
    </row>
    <row r="49" spans="3:9" ht="12" customHeight="1" x14ac:dyDescent="0.2">
      <c r="C49" s="85">
        <v>424</v>
      </c>
      <c r="D49" s="90" t="s">
        <v>203</v>
      </c>
      <c r="E49" s="96"/>
      <c r="F49" s="92">
        <v>61646.869999999995</v>
      </c>
      <c r="G49" s="92">
        <v>56883.76</v>
      </c>
      <c r="H49" s="94"/>
    </row>
    <row r="50" spans="3:9" ht="12" customHeight="1" x14ac:dyDescent="0.2">
      <c r="C50" s="85">
        <v>425.42899999999997</v>
      </c>
      <c r="D50" s="90" t="s">
        <v>204</v>
      </c>
      <c r="E50" s="96"/>
      <c r="F50" s="92">
        <v>320738.3562000001</v>
      </c>
      <c r="G50" s="92">
        <v>267717.40000000002</v>
      </c>
      <c r="H50" s="94"/>
    </row>
    <row r="51" spans="3:9" ht="12" customHeight="1" x14ac:dyDescent="0.2">
      <c r="C51" s="85">
        <v>460</v>
      </c>
      <c r="D51" s="90" t="s">
        <v>205</v>
      </c>
      <c r="E51" s="91"/>
      <c r="F51" s="92">
        <v>0</v>
      </c>
      <c r="G51" s="92"/>
      <c r="H51" s="94"/>
    </row>
    <row r="52" spans="3:9" ht="12" customHeight="1" x14ac:dyDescent="0.2">
      <c r="C52" s="85">
        <v>463</v>
      </c>
      <c r="D52" s="90" t="s">
        <v>206</v>
      </c>
      <c r="E52" s="91"/>
      <c r="F52" s="92">
        <v>0</v>
      </c>
      <c r="G52" s="92"/>
      <c r="H52" s="94"/>
    </row>
    <row r="53" spans="3:9" ht="12" customHeight="1" x14ac:dyDescent="0.2">
      <c r="C53" s="85">
        <v>462.46899999999999</v>
      </c>
      <c r="D53" s="90" t="s">
        <v>207</v>
      </c>
      <c r="E53" s="91"/>
      <c r="F53" s="92">
        <v>5278.22</v>
      </c>
      <c r="G53" s="92">
        <v>35000</v>
      </c>
      <c r="H53" s="94"/>
    </row>
    <row r="54" spans="3:9" ht="12" customHeight="1" x14ac:dyDescent="0.2">
      <c r="C54" s="85"/>
      <c r="D54" s="87" t="s">
        <v>208</v>
      </c>
      <c r="E54" s="88"/>
      <c r="F54" s="89">
        <f>+F11-F26</f>
        <v>1989615.9893442052</v>
      </c>
      <c r="G54" s="89">
        <f>+G11-G26</f>
        <v>1458845.8493846683</v>
      </c>
    </row>
    <row r="55" spans="3:9" ht="12" customHeight="1" x14ac:dyDescent="0.2">
      <c r="C55" s="85"/>
      <c r="D55" s="87" t="s">
        <v>209</v>
      </c>
      <c r="E55" s="88" t="s">
        <v>210</v>
      </c>
      <c r="F55" s="89">
        <f>+F56+F57+F58+F59+F63+F68+F75-F76</f>
        <v>2115978.0972731691</v>
      </c>
      <c r="G55" s="89">
        <f>+G56+G57+G58+G59+G63+G68+G75-G76</f>
        <v>1798311.8268616437</v>
      </c>
    </row>
    <row r="56" spans="3:9" ht="12" customHeight="1" x14ac:dyDescent="0.2">
      <c r="C56" s="85"/>
      <c r="D56" s="87" t="s">
        <v>211</v>
      </c>
      <c r="E56" s="88"/>
      <c r="F56" s="89">
        <f>564539.911297345+1343709.64+157.26</f>
        <v>1908406.8112973447</v>
      </c>
      <c r="G56" s="89">
        <v>1636061.1968616436</v>
      </c>
    </row>
    <row r="57" spans="3:9" ht="12" customHeight="1" x14ac:dyDescent="0.2">
      <c r="C57" s="85"/>
      <c r="D57" s="87" t="s">
        <v>212</v>
      </c>
      <c r="E57" s="88"/>
      <c r="F57" s="89">
        <v>0</v>
      </c>
      <c r="G57" s="89">
        <v>0</v>
      </c>
    </row>
    <row r="58" spans="3:9" ht="12" customHeight="1" x14ac:dyDescent="0.2">
      <c r="C58" s="85"/>
      <c r="D58" s="87" t="s">
        <v>213</v>
      </c>
      <c r="E58" s="88"/>
      <c r="F58" s="89">
        <v>6734.5288992012847</v>
      </c>
      <c r="G58" s="89">
        <v>10198.68</v>
      </c>
    </row>
    <row r="59" spans="3:9" ht="12" customHeight="1" x14ac:dyDescent="0.2">
      <c r="C59" s="101"/>
      <c r="D59" s="87" t="s">
        <v>214</v>
      </c>
      <c r="E59" s="88"/>
      <c r="F59" s="89">
        <f>+F60+F61+F62</f>
        <v>252592.2754434534</v>
      </c>
      <c r="G59" s="89">
        <f>+G60+G61+G62</f>
        <v>242079.03</v>
      </c>
    </row>
    <row r="60" spans="3:9" ht="12" customHeight="1" x14ac:dyDescent="0.2">
      <c r="C60" s="85"/>
      <c r="D60" s="90" t="s">
        <v>215</v>
      </c>
      <c r="E60" s="91"/>
      <c r="F60" s="93">
        <v>138720.36399999997</v>
      </c>
      <c r="G60" s="93">
        <v>131064.91</v>
      </c>
    </row>
    <row r="61" spans="3:9" ht="12" customHeight="1" x14ac:dyDescent="0.2">
      <c r="C61" s="85"/>
      <c r="D61" s="90" t="s">
        <v>216</v>
      </c>
      <c r="E61" s="91"/>
      <c r="F61" s="93">
        <v>83088.051443453456</v>
      </c>
      <c r="G61" s="93">
        <v>98349.89</v>
      </c>
      <c r="H61" s="61"/>
      <c r="I61" s="168"/>
    </row>
    <row r="62" spans="3:9" ht="12" customHeight="1" x14ac:dyDescent="0.2">
      <c r="C62" s="85"/>
      <c r="D62" s="90" t="s">
        <v>217</v>
      </c>
      <c r="E62" s="91"/>
      <c r="F62" s="93">
        <v>30783.859999999993</v>
      </c>
      <c r="G62" s="93">
        <v>12664.23</v>
      </c>
    </row>
    <row r="63" spans="3:9" ht="12" customHeight="1" x14ac:dyDescent="0.2">
      <c r="C63" s="101"/>
      <c r="D63" s="87" t="s">
        <v>218</v>
      </c>
      <c r="E63" s="88"/>
      <c r="F63" s="89">
        <f>SUM(F64:F67)</f>
        <v>11087.543989721493</v>
      </c>
      <c r="G63" s="89">
        <f>SUM(G64:G67)</f>
        <v>7298.75</v>
      </c>
    </row>
    <row r="64" spans="3:9" ht="12" customHeight="1" x14ac:dyDescent="0.2">
      <c r="C64" s="85"/>
      <c r="D64" s="102" t="s">
        <v>219</v>
      </c>
      <c r="E64" s="103"/>
      <c r="F64" s="104">
        <v>757.90279069767439</v>
      </c>
      <c r="G64" s="104">
        <v>0</v>
      </c>
    </row>
    <row r="65" spans="3:10" ht="12" customHeight="1" x14ac:dyDescent="0.2">
      <c r="C65" s="85"/>
      <c r="D65" s="90" t="s">
        <v>220</v>
      </c>
      <c r="E65" s="91"/>
      <c r="F65" s="104">
        <v>2778.9799999999991</v>
      </c>
      <c r="G65" s="104">
        <f>1545.8-11.33</f>
        <v>1534.47</v>
      </c>
    </row>
    <row r="66" spans="3:10" ht="12" customHeight="1" x14ac:dyDescent="0.2">
      <c r="C66" s="85"/>
      <c r="D66" s="90" t="s">
        <v>221</v>
      </c>
      <c r="E66" s="91"/>
      <c r="F66" s="93">
        <v>2982.892907464724</v>
      </c>
      <c r="G66" s="93">
        <v>2782.2</v>
      </c>
    </row>
    <row r="67" spans="3:10" ht="12" customHeight="1" x14ac:dyDescent="0.2">
      <c r="C67" s="85"/>
      <c r="D67" s="90" t="s">
        <v>222</v>
      </c>
      <c r="E67" s="91"/>
      <c r="F67" s="93">
        <v>4567.7682915590967</v>
      </c>
      <c r="G67" s="93">
        <v>2982.08</v>
      </c>
    </row>
    <row r="68" spans="3:10" ht="12" customHeight="1" x14ac:dyDescent="0.2">
      <c r="C68" s="101"/>
      <c r="D68" s="87" t="s">
        <v>223</v>
      </c>
      <c r="E68" s="88"/>
      <c r="F68" s="89">
        <f>+F69+F70+F71+F72+F73+F74</f>
        <v>190574.37764344775</v>
      </c>
      <c r="G68" s="89">
        <f>+G69+G70+G71+G72+G73+G74</f>
        <v>127314.36</v>
      </c>
    </row>
    <row r="69" spans="3:10" s="100" customFormat="1" ht="24" customHeight="1" x14ac:dyDescent="0.25">
      <c r="C69" s="98"/>
      <c r="D69" s="95" t="s">
        <v>224</v>
      </c>
      <c r="E69" s="91"/>
      <c r="F69" s="93">
        <v>83914.796428460162</v>
      </c>
      <c r="G69" s="93">
        <v>51742.58</v>
      </c>
      <c r="H69" s="105"/>
      <c r="I69" s="166"/>
      <c r="J69" s="167"/>
    </row>
    <row r="70" spans="3:10" ht="12" customHeight="1" x14ac:dyDescent="0.2">
      <c r="C70" s="85"/>
      <c r="D70" s="90" t="s">
        <v>225</v>
      </c>
      <c r="E70" s="91"/>
      <c r="F70" s="93">
        <v>25858.027270469865</v>
      </c>
      <c r="G70" s="93">
        <v>19183.05</v>
      </c>
      <c r="H70" s="106"/>
    </row>
    <row r="71" spans="3:10" ht="12" customHeight="1" x14ac:dyDescent="0.2">
      <c r="C71" s="85"/>
      <c r="D71" s="90" t="s">
        <v>226</v>
      </c>
      <c r="E71" s="91"/>
      <c r="F71" s="93">
        <v>19176.049999999992</v>
      </c>
      <c r="G71" s="93">
        <v>16295.58</v>
      </c>
      <c r="H71" s="106"/>
    </row>
    <row r="72" spans="3:10" ht="12" customHeight="1" x14ac:dyDescent="0.2">
      <c r="C72" s="85"/>
      <c r="D72" s="90" t="s">
        <v>227</v>
      </c>
      <c r="E72" s="91"/>
      <c r="F72" s="93">
        <v>146.00994008463971</v>
      </c>
      <c r="G72" s="93">
        <v>138.81</v>
      </c>
      <c r="H72" s="106"/>
    </row>
    <row r="73" spans="3:10" ht="12" customHeight="1" x14ac:dyDescent="0.2">
      <c r="C73" s="85"/>
      <c r="D73" s="90" t="s">
        <v>228</v>
      </c>
      <c r="E73" s="91"/>
      <c r="F73" s="93">
        <v>0</v>
      </c>
      <c r="G73" s="93">
        <v>0</v>
      </c>
      <c r="H73" s="106"/>
    </row>
    <row r="74" spans="3:10" ht="12" customHeight="1" x14ac:dyDescent="0.2">
      <c r="C74" s="85"/>
      <c r="D74" s="90" t="s">
        <v>229</v>
      </c>
      <c r="E74" s="91"/>
      <c r="F74" s="93">
        <v>61479.49400443308</v>
      </c>
      <c r="G74" s="93">
        <v>39954.339999999997</v>
      </c>
      <c r="H74" s="106"/>
    </row>
    <row r="75" spans="3:10" ht="12" customHeight="1" x14ac:dyDescent="0.2">
      <c r="C75" s="85"/>
      <c r="D75" s="87" t="s">
        <v>230</v>
      </c>
      <c r="E75" s="88"/>
      <c r="F75" s="89">
        <v>17360.650000000001</v>
      </c>
      <c r="G75" s="89">
        <v>21919.94</v>
      </c>
      <c r="H75" s="107"/>
    </row>
    <row r="76" spans="3:10" ht="12" customHeight="1" x14ac:dyDescent="0.2">
      <c r="C76" s="85">
        <v>706</v>
      </c>
      <c r="D76" s="87" t="s">
        <v>231</v>
      </c>
      <c r="E76" s="88"/>
      <c r="F76" s="108">
        <v>270778.09000000003</v>
      </c>
      <c r="G76" s="108">
        <f>287171.3-40611.17</f>
        <v>246560.13</v>
      </c>
    </row>
    <row r="77" spans="3:10" ht="12" customHeight="1" x14ac:dyDescent="0.2">
      <c r="C77" s="85"/>
      <c r="D77" s="87" t="s">
        <v>232</v>
      </c>
      <c r="E77" s="88"/>
      <c r="F77" s="89">
        <f>+F54-F55</f>
        <v>-126362.10792896384</v>
      </c>
      <c r="G77" s="89">
        <f>+G54-G55</f>
        <v>-339465.97747697541</v>
      </c>
    </row>
    <row r="78" spans="3:10" ht="12" customHeight="1" x14ac:dyDescent="0.2">
      <c r="C78" s="85"/>
      <c r="D78" s="87" t="s">
        <v>233</v>
      </c>
      <c r="E78" s="88" t="s">
        <v>234</v>
      </c>
      <c r="F78" s="89">
        <f>+F93+F110</f>
        <v>110768.125</v>
      </c>
      <c r="G78" s="89">
        <f>+G93+G110</f>
        <v>114458.07999999999</v>
      </c>
    </row>
    <row r="79" spans="3:10" ht="12" customHeight="1" x14ac:dyDescent="0.2">
      <c r="C79" s="85"/>
      <c r="D79" s="87" t="s">
        <v>235</v>
      </c>
      <c r="E79" s="88"/>
      <c r="F79" s="89">
        <f>+F80+F85</f>
        <v>146387.76228120798</v>
      </c>
      <c r="G79" s="89">
        <f>+G80+G85</f>
        <v>84998.546720937244</v>
      </c>
    </row>
    <row r="80" spans="3:10" ht="12" customHeight="1" x14ac:dyDescent="0.2">
      <c r="C80" s="85">
        <v>770</v>
      </c>
      <c r="D80" s="90" t="s">
        <v>236</v>
      </c>
      <c r="E80" s="91"/>
      <c r="F80" s="92">
        <v>146387.76228120798</v>
      </c>
      <c r="G80" s="92">
        <v>84998.546720937244</v>
      </c>
      <c r="H80" s="94"/>
    </row>
    <row r="81" spans="3:8" ht="12" customHeight="1" x14ac:dyDescent="0.2">
      <c r="C81" s="85">
        <v>771</v>
      </c>
      <c r="D81" s="90" t="s">
        <v>237</v>
      </c>
      <c r="E81" s="91"/>
      <c r="F81" s="93"/>
      <c r="G81" s="93"/>
    </row>
    <row r="82" spans="3:8" ht="12" customHeight="1" x14ac:dyDescent="0.2">
      <c r="C82" s="85">
        <v>772</v>
      </c>
      <c r="D82" s="90" t="s">
        <v>238</v>
      </c>
      <c r="E82" s="91"/>
      <c r="F82" s="93"/>
      <c r="G82" s="93"/>
    </row>
    <row r="83" spans="3:8" ht="12" customHeight="1" x14ac:dyDescent="0.2">
      <c r="C83" s="85">
        <v>774</v>
      </c>
      <c r="D83" s="90" t="s">
        <v>239</v>
      </c>
      <c r="E83" s="91"/>
      <c r="F83" s="93"/>
      <c r="G83" s="93"/>
    </row>
    <row r="84" spans="3:8" ht="12" customHeight="1" x14ac:dyDescent="0.2">
      <c r="C84" s="85">
        <v>775</v>
      </c>
      <c r="D84" s="90" t="s">
        <v>240</v>
      </c>
      <c r="E84" s="91"/>
      <c r="F84" s="93"/>
      <c r="G84" s="93"/>
    </row>
    <row r="85" spans="3:8" ht="12" customHeight="1" x14ac:dyDescent="0.2">
      <c r="C85" s="109" t="s">
        <v>241</v>
      </c>
      <c r="D85" s="90" t="s">
        <v>242</v>
      </c>
      <c r="E85" s="91"/>
      <c r="F85" s="92"/>
      <c r="G85" s="92"/>
      <c r="H85" s="94"/>
    </row>
    <row r="86" spans="3:8" ht="12" customHeight="1" x14ac:dyDescent="0.2">
      <c r="C86" s="85"/>
      <c r="D86" s="87" t="s">
        <v>243</v>
      </c>
      <c r="E86" s="88"/>
      <c r="F86" s="89">
        <f>+F91+F87</f>
        <v>0</v>
      </c>
      <c r="G86" s="89">
        <f>+G91+G87</f>
        <v>3057.84</v>
      </c>
    </row>
    <row r="87" spans="3:8" ht="12" customHeight="1" x14ac:dyDescent="0.2">
      <c r="C87" s="85">
        <v>730</v>
      </c>
      <c r="D87" s="90" t="s">
        <v>244</v>
      </c>
      <c r="E87" s="91"/>
      <c r="F87" s="92"/>
      <c r="G87" s="92"/>
    </row>
    <row r="88" spans="3:8" ht="12" customHeight="1" x14ac:dyDescent="0.2">
      <c r="C88" s="85">
        <v>732</v>
      </c>
      <c r="D88" s="90" t="s">
        <v>245</v>
      </c>
      <c r="E88" s="91"/>
      <c r="F88" s="92"/>
      <c r="G88" s="92"/>
    </row>
    <row r="89" spans="3:8" ht="12" customHeight="1" x14ac:dyDescent="0.2">
      <c r="C89" s="85">
        <v>734</v>
      </c>
      <c r="D89" s="90" t="s">
        <v>246</v>
      </c>
      <c r="E89" s="91"/>
      <c r="F89" s="92"/>
      <c r="G89" s="92"/>
    </row>
    <row r="90" spans="3:8" ht="12" customHeight="1" x14ac:dyDescent="0.2">
      <c r="C90" s="85">
        <v>735</v>
      </c>
      <c r="D90" s="90" t="s">
        <v>247</v>
      </c>
      <c r="E90" s="91"/>
      <c r="F90" s="92"/>
      <c r="G90" s="92"/>
    </row>
    <row r="91" spans="3:8" ht="12" customHeight="1" x14ac:dyDescent="0.2">
      <c r="C91" s="109" t="s">
        <v>248</v>
      </c>
      <c r="D91" s="90" t="s">
        <v>249</v>
      </c>
      <c r="E91" s="91"/>
      <c r="F91" s="92">
        <v>0</v>
      </c>
      <c r="G91" s="92">
        <v>3057.84</v>
      </c>
    </row>
    <row r="92" spans="3:8" ht="24" customHeight="1" x14ac:dyDescent="0.2">
      <c r="C92" s="109" t="s">
        <v>250</v>
      </c>
      <c r="D92" s="90" t="s">
        <v>251</v>
      </c>
      <c r="E92" s="91"/>
      <c r="F92" s="92"/>
      <c r="G92" s="92"/>
    </row>
    <row r="93" spans="3:8" ht="12" customHeight="1" x14ac:dyDescent="0.2">
      <c r="C93" s="85"/>
      <c r="D93" s="87" t="s">
        <v>252</v>
      </c>
      <c r="E93" s="88"/>
      <c r="F93" s="89">
        <f>+F79-F86</f>
        <v>146387.76228120798</v>
      </c>
      <c r="G93" s="89">
        <f>+G79-G86</f>
        <v>81940.706720937247</v>
      </c>
    </row>
    <row r="94" spans="3:8" ht="12" customHeight="1" x14ac:dyDescent="0.2">
      <c r="C94" s="85"/>
      <c r="D94" s="87" t="s">
        <v>253</v>
      </c>
      <c r="E94" s="88"/>
      <c r="F94" s="89">
        <f>+F101+F95</f>
        <v>31066.682718792028</v>
      </c>
      <c r="G94" s="89">
        <f>+G101+G95</f>
        <v>86845.693279062747</v>
      </c>
    </row>
    <row r="95" spans="3:8" ht="12" customHeight="1" x14ac:dyDescent="0.2">
      <c r="C95" s="85">
        <v>770</v>
      </c>
      <c r="D95" s="90" t="s">
        <v>254</v>
      </c>
      <c r="E95" s="91"/>
      <c r="F95" s="92">
        <v>31066.682718792028</v>
      </c>
      <c r="G95" s="92">
        <v>86249.693279062747</v>
      </c>
    </row>
    <row r="96" spans="3:8" ht="12" customHeight="1" x14ac:dyDescent="0.2">
      <c r="C96" s="85">
        <v>772</v>
      </c>
      <c r="D96" s="90" t="s">
        <v>255</v>
      </c>
      <c r="E96" s="91"/>
      <c r="F96" s="93"/>
      <c r="G96" s="93"/>
    </row>
    <row r="97" spans="3:7" ht="12" customHeight="1" x14ac:dyDescent="0.2">
      <c r="C97" s="86">
        <v>771774</v>
      </c>
      <c r="D97" s="90" t="s">
        <v>256</v>
      </c>
      <c r="E97" s="91"/>
      <c r="F97" s="93"/>
      <c r="G97" s="93"/>
    </row>
    <row r="98" spans="3:7" ht="12" customHeight="1" x14ac:dyDescent="0.2">
      <c r="C98" s="85">
        <v>773</v>
      </c>
      <c r="D98" s="90" t="s">
        <v>257</v>
      </c>
      <c r="E98" s="91"/>
      <c r="F98" s="92"/>
      <c r="G98" s="92"/>
    </row>
    <row r="99" spans="3:7" ht="12" customHeight="1" x14ac:dyDescent="0.2">
      <c r="C99" s="109" t="s">
        <v>258</v>
      </c>
      <c r="D99" s="90" t="s">
        <v>259</v>
      </c>
      <c r="E99" s="91"/>
      <c r="F99" s="92"/>
      <c r="G99" s="92"/>
    </row>
    <row r="100" spans="3:7" ht="12" customHeight="1" x14ac:dyDescent="0.2">
      <c r="C100" s="85" t="s">
        <v>260</v>
      </c>
      <c r="D100" s="90" t="s">
        <v>261</v>
      </c>
      <c r="E100" s="96"/>
      <c r="F100" s="92"/>
      <c r="G100" s="92"/>
    </row>
    <row r="101" spans="3:7" ht="12" customHeight="1" x14ac:dyDescent="0.2">
      <c r="C101" s="109" t="s">
        <v>262</v>
      </c>
      <c r="D101" s="90" t="s">
        <v>263</v>
      </c>
      <c r="E101" s="96"/>
      <c r="F101" s="92"/>
      <c r="G101" s="92">
        <v>596</v>
      </c>
    </row>
    <row r="102" spans="3:7" ht="12" customHeight="1" x14ac:dyDescent="0.2">
      <c r="C102" s="85"/>
      <c r="D102" s="87" t="s">
        <v>264</v>
      </c>
      <c r="E102" s="88"/>
      <c r="F102" s="89">
        <f>+F103+F106+F109</f>
        <v>66686.320000000007</v>
      </c>
      <c r="G102" s="89">
        <f>+G103+G106+G109</f>
        <v>54328.32</v>
      </c>
    </row>
    <row r="103" spans="3:7" ht="12" customHeight="1" x14ac:dyDescent="0.2">
      <c r="C103" s="85">
        <v>730</v>
      </c>
      <c r="D103" s="90" t="s">
        <v>265</v>
      </c>
      <c r="E103" s="96"/>
      <c r="F103" s="92"/>
      <c r="G103" s="92"/>
    </row>
    <row r="104" spans="3:7" ht="12" customHeight="1" x14ac:dyDescent="0.2">
      <c r="C104" s="85">
        <v>732</v>
      </c>
      <c r="D104" s="90" t="s">
        <v>266</v>
      </c>
      <c r="E104" s="96"/>
      <c r="F104" s="92"/>
      <c r="G104" s="92"/>
    </row>
    <row r="105" spans="3:7" ht="12" customHeight="1" x14ac:dyDescent="0.2">
      <c r="C105" s="85">
        <v>734</v>
      </c>
      <c r="D105" s="90" t="s">
        <v>267</v>
      </c>
      <c r="E105" s="96"/>
      <c r="F105" s="92"/>
      <c r="G105" s="92"/>
    </row>
    <row r="106" spans="3:7" ht="12" customHeight="1" x14ac:dyDescent="0.2">
      <c r="C106" s="109" t="s">
        <v>268</v>
      </c>
      <c r="D106" s="90" t="s">
        <v>269</v>
      </c>
      <c r="E106" s="96"/>
      <c r="F106" s="92">
        <v>17505.009999999998</v>
      </c>
      <c r="G106" s="92"/>
    </row>
    <row r="107" spans="3:7" ht="12" customHeight="1" x14ac:dyDescent="0.2">
      <c r="C107" s="109" t="s">
        <v>270</v>
      </c>
      <c r="D107" s="90" t="s">
        <v>271</v>
      </c>
      <c r="E107" s="96"/>
      <c r="F107" s="92"/>
      <c r="G107" s="92"/>
    </row>
    <row r="108" spans="3:7" ht="12" customHeight="1" x14ac:dyDescent="0.2">
      <c r="C108" s="86">
        <v>745746747</v>
      </c>
      <c r="D108" s="90" t="s">
        <v>272</v>
      </c>
      <c r="E108" s="91"/>
      <c r="F108" s="93"/>
      <c r="G108" s="93"/>
    </row>
    <row r="109" spans="3:7" ht="12" customHeight="1" x14ac:dyDescent="0.2">
      <c r="C109" s="86">
        <v>748749</v>
      </c>
      <c r="D109" s="90" t="s">
        <v>273</v>
      </c>
      <c r="E109" s="91"/>
      <c r="F109" s="92">
        <v>49181.310000000005</v>
      </c>
      <c r="G109" s="92">
        <v>54328.32</v>
      </c>
    </row>
    <row r="110" spans="3:7" ht="12" customHeight="1" x14ac:dyDescent="0.2">
      <c r="C110" s="85"/>
      <c r="D110" s="87" t="s">
        <v>274</v>
      </c>
      <c r="E110" s="88"/>
      <c r="F110" s="89">
        <f>+F94-F102</f>
        <v>-35619.637281207979</v>
      </c>
      <c r="G110" s="89">
        <f>+G94-G102</f>
        <v>32517.373279062747</v>
      </c>
    </row>
    <row r="111" spans="3:7" ht="12" customHeight="1" x14ac:dyDescent="0.2">
      <c r="C111" s="85" t="s">
        <v>275</v>
      </c>
      <c r="D111" s="87" t="s">
        <v>276</v>
      </c>
      <c r="E111" s="88"/>
      <c r="F111" s="89">
        <f>+F77+F78</f>
        <v>-15593.982928963844</v>
      </c>
      <c r="G111" s="89">
        <f>+G77+G78</f>
        <v>-225007.89747697543</v>
      </c>
    </row>
    <row r="112" spans="3:7" ht="12" customHeight="1" x14ac:dyDescent="0.2">
      <c r="C112" s="85"/>
      <c r="D112" s="87" t="s">
        <v>277</v>
      </c>
      <c r="E112" s="88" t="s">
        <v>94</v>
      </c>
      <c r="F112" s="89">
        <f>+F114</f>
        <v>0</v>
      </c>
      <c r="G112" s="89">
        <f>+G114</f>
        <v>0</v>
      </c>
    </row>
    <row r="113" spans="3:10" ht="12" customHeight="1" x14ac:dyDescent="0.2">
      <c r="C113" s="85">
        <v>820</v>
      </c>
      <c r="D113" s="90" t="s">
        <v>278</v>
      </c>
      <c r="E113" s="91"/>
      <c r="F113" s="93"/>
      <c r="G113" s="93"/>
    </row>
    <row r="114" spans="3:10" ht="12" customHeight="1" x14ac:dyDescent="0.2">
      <c r="C114" s="85">
        <v>823</v>
      </c>
      <c r="D114" s="90" t="s">
        <v>279</v>
      </c>
      <c r="E114" s="91"/>
      <c r="F114" s="92"/>
      <c r="G114" s="92"/>
    </row>
    <row r="115" spans="3:10" ht="12" customHeight="1" x14ac:dyDescent="0.2">
      <c r="C115" s="85"/>
      <c r="D115" s="87" t="s">
        <v>280</v>
      </c>
      <c r="E115" s="88"/>
      <c r="F115" s="89">
        <f>+F111+F112</f>
        <v>-15593.982928963844</v>
      </c>
      <c r="G115" s="89">
        <f>+G111-G112</f>
        <v>-225007.89747697543</v>
      </c>
    </row>
    <row r="116" spans="3:10" ht="12" customHeight="1" x14ac:dyDescent="0.2">
      <c r="C116" s="85"/>
      <c r="D116" s="87" t="s">
        <v>281</v>
      </c>
      <c r="E116" s="88"/>
      <c r="F116" s="89"/>
      <c r="G116" s="89"/>
    </row>
    <row r="117" spans="3:10" ht="12" customHeight="1" x14ac:dyDescent="0.2">
      <c r="C117" s="109" t="s">
        <v>282</v>
      </c>
      <c r="D117" s="90" t="s">
        <v>283</v>
      </c>
      <c r="E117" s="91"/>
      <c r="F117" s="93"/>
      <c r="G117" s="93"/>
    </row>
    <row r="118" spans="3:10" ht="12" customHeight="1" x14ac:dyDescent="0.2">
      <c r="C118" s="85"/>
      <c r="D118" s="87" t="s">
        <v>284</v>
      </c>
      <c r="E118" s="88"/>
      <c r="F118" s="89"/>
      <c r="G118" s="89"/>
    </row>
    <row r="119" spans="3:10" x14ac:dyDescent="0.2">
      <c r="C119" s="110"/>
      <c r="D119" s="111"/>
      <c r="E119" s="112"/>
      <c r="F119" s="113"/>
      <c r="G119" s="113"/>
    </row>
    <row r="120" spans="3:10" s="114" customFormat="1" x14ac:dyDescent="0.2">
      <c r="C120" s="114" t="str">
        <f>+BS!C111</f>
        <v>U Podgorici, 20.07.2018</v>
      </c>
      <c r="D120" s="65"/>
      <c r="E120" s="69"/>
      <c r="F120" s="69"/>
      <c r="G120" s="70"/>
      <c r="H120" s="171"/>
      <c r="I120" s="169"/>
      <c r="J120" s="170"/>
    </row>
    <row r="121" spans="3:10" ht="12" customHeight="1" x14ac:dyDescent="0.2">
      <c r="C121" s="66"/>
      <c r="D121" s="66"/>
    </row>
    <row r="122" spans="3:10" ht="12" customHeight="1" x14ac:dyDescent="0.2">
      <c r="C122" s="66" t="str">
        <f>+BS!C113</f>
        <v>Lice odgovorno za sastavljanje bilansa:  Svetlana Gatolin</v>
      </c>
      <c r="D122" s="65"/>
      <c r="E122" s="69"/>
      <c r="F122" s="69" t="s">
        <v>155</v>
      </c>
      <c r="G122" s="70"/>
    </row>
    <row r="123" spans="3:10" ht="20.25" customHeight="1" x14ac:dyDescent="0.2">
      <c r="C123" s="61"/>
      <c r="D123" s="4"/>
      <c r="E123" s="60"/>
      <c r="G123" s="30"/>
      <c r="H123" s="115"/>
    </row>
    <row r="124" spans="3:10" x14ac:dyDescent="0.2">
      <c r="C124" s="66"/>
      <c r="D124" s="65"/>
      <c r="E124" s="69"/>
      <c r="F124" s="69"/>
      <c r="G124" s="70"/>
    </row>
    <row r="125" spans="3:10" x14ac:dyDescent="0.2">
      <c r="C125" s="76"/>
      <c r="D125" s="75"/>
      <c r="E125" s="76"/>
      <c r="F125" s="77"/>
      <c r="G125" s="78"/>
    </row>
    <row r="126" spans="3:10" x14ac:dyDescent="0.2">
      <c r="C126" s="60"/>
      <c r="D126" s="4"/>
      <c r="E126" s="60"/>
      <c r="G126" s="30"/>
    </row>
    <row r="127" spans="3:10" x14ac:dyDescent="0.2">
      <c r="F127" s="97"/>
    </row>
    <row r="128" spans="3:10" x14ac:dyDescent="0.2">
      <c r="F128" s="97"/>
    </row>
  </sheetData>
  <mergeCells count="8">
    <mergeCell ref="C1:D1"/>
    <mergeCell ref="C2:D2"/>
    <mergeCell ref="C6:G6"/>
    <mergeCell ref="C7:G7"/>
    <mergeCell ref="C8:C9"/>
    <mergeCell ref="D8:D9"/>
    <mergeCell ref="E8:E9"/>
    <mergeCell ref="F8:G8"/>
  </mergeCells>
  <pageMargins left="0.70866141732283472" right="0.39370078740157483" top="0.74803149606299213" bottom="0.74803149606299213" header="0.31496062992125984" footer="0.31496062992125984"/>
  <pageSetup paperSize="9" scale="48" orientation="portrait" horizontalDpi="4294967293" verticalDpi="4294967293" r:id="rId1"/>
  <ignoredErrors>
    <ignoredError sqref="F11:F12 F38:F44 F59 F63 F68 F77:F79 G11:G59 F21 F26:F27 F51:F52 F81:F94 F96:F105 F107:F108 F110:F118 F54:F56 G62:G118 C120:D12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1:L111"/>
  <sheetViews>
    <sheetView topLeftCell="A51" workbookViewId="0">
      <selection activeCell="C64" sqref="C64:D66"/>
    </sheetView>
  </sheetViews>
  <sheetFormatPr defaultRowHeight="12.75" x14ac:dyDescent="0.2"/>
  <cols>
    <col min="1" max="1" width="9.140625" style="4"/>
    <col min="2" max="2" width="16.140625" style="4" customWidth="1"/>
    <col min="3" max="3" width="7.140625" style="4" customWidth="1"/>
    <col min="4" max="4" width="62.85546875" style="4" customWidth="1"/>
    <col min="5" max="5" width="16.85546875" style="4" customWidth="1"/>
    <col min="6" max="6" width="14.7109375" style="30" customWidth="1"/>
    <col min="7" max="7" width="15.5703125" style="30" customWidth="1"/>
    <col min="8" max="8" width="9.140625" style="4" customWidth="1"/>
    <col min="9" max="9" width="11.28515625" style="4" bestFit="1" customWidth="1"/>
    <col min="10" max="10" width="11.85546875" style="4" bestFit="1" customWidth="1"/>
    <col min="11" max="11" width="9.140625" style="4" customWidth="1"/>
    <col min="12" max="12" width="11.28515625" style="4" bestFit="1" customWidth="1"/>
    <col min="13" max="16384" width="9.140625" style="4"/>
  </cols>
  <sheetData>
    <row r="1" spans="3:11" s="37" customFormat="1" x14ac:dyDescent="0.2">
      <c r="C1" s="175" t="s">
        <v>0</v>
      </c>
      <c r="D1" s="175"/>
      <c r="E1" s="116"/>
      <c r="F1" s="117"/>
      <c r="G1" s="117"/>
    </row>
    <row r="2" spans="3:11" s="37" customFormat="1" x14ac:dyDescent="0.2">
      <c r="C2" s="175" t="s">
        <v>1</v>
      </c>
      <c r="D2" s="175"/>
      <c r="E2" s="116"/>
      <c r="F2" s="117"/>
      <c r="G2" s="117"/>
    </row>
    <row r="3" spans="3:11" s="37" customFormat="1" x14ac:dyDescent="0.2">
      <c r="C3" s="5" t="s">
        <v>2</v>
      </c>
      <c r="D3" s="5"/>
      <c r="E3" s="116"/>
      <c r="F3" s="117"/>
      <c r="G3" s="117"/>
    </row>
    <row r="4" spans="3:11" s="37" customFormat="1" x14ac:dyDescent="0.2">
      <c r="C4" s="5" t="s">
        <v>3</v>
      </c>
      <c r="D4" s="5"/>
      <c r="E4" s="116"/>
      <c r="F4" s="117"/>
      <c r="G4" s="117"/>
    </row>
    <row r="5" spans="3:11" s="37" customFormat="1" x14ac:dyDescent="0.2">
      <c r="C5" s="5"/>
      <c r="D5" s="5"/>
      <c r="E5" s="116"/>
      <c r="F5" s="117"/>
      <c r="G5" s="117"/>
    </row>
    <row r="6" spans="3:11" s="37" customFormat="1" x14ac:dyDescent="0.2">
      <c r="C6" s="5"/>
      <c r="D6" s="5"/>
      <c r="E6" s="116"/>
      <c r="F6" s="117"/>
      <c r="G6" s="117"/>
    </row>
    <row r="7" spans="3:11" s="37" customFormat="1" x14ac:dyDescent="0.2">
      <c r="C7" s="5"/>
      <c r="D7" s="5"/>
      <c r="E7" s="116"/>
      <c r="F7" s="117"/>
      <c r="G7" s="117"/>
    </row>
    <row r="8" spans="3:11" s="37" customFormat="1" x14ac:dyDescent="0.2">
      <c r="C8" s="184" t="s">
        <v>285</v>
      </c>
      <c r="D8" s="184"/>
      <c r="E8" s="184"/>
      <c r="F8" s="184"/>
      <c r="G8" s="184"/>
    </row>
    <row r="9" spans="3:11" s="37" customFormat="1" x14ac:dyDescent="0.2">
      <c r="C9" s="185" t="str">
        <f>+BS!C7</f>
        <v>od 01.01. do 30.6.2018.</v>
      </c>
      <c r="D9" s="185"/>
      <c r="E9" s="185"/>
      <c r="F9" s="185"/>
      <c r="G9" s="185"/>
    </row>
    <row r="10" spans="3:11" x14ac:dyDescent="0.2">
      <c r="C10" s="186"/>
      <c r="D10" s="186" t="s">
        <v>7</v>
      </c>
      <c r="E10" s="186" t="s">
        <v>157</v>
      </c>
      <c r="F10" s="187" t="s">
        <v>158</v>
      </c>
      <c r="G10" s="187"/>
    </row>
    <row r="11" spans="3:11" x14ac:dyDescent="0.2">
      <c r="C11" s="186"/>
      <c r="D11" s="186"/>
      <c r="E11" s="186"/>
      <c r="F11" s="160" t="s">
        <v>10</v>
      </c>
      <c r="G11" s="118" t="s">
        <v>11</v>
      </c>
    </row>
    <row r="12" spans="3:11" ht="12" customHeight="1" x14ac:dyDescent="0.2">
      <c r="C12" s="119"/>
      <c r="D12" s="119">
        <v>1</v>
      </c>
      <c r="E12" s="119">
        <v>2</v>
      </c>
      <c r="F12" s="119">
        <v>3</v>
      </c>
      <c r="G12" s="119">
        <v>4</v>
      </c>
    </row>
    <row r="13" spans="3:11" ht="12" customHeight="1" x14ac:dyDescent="0.2">
      <c r="C13" s="120" t="s">
        <v>286</v>
      </c>
      <c r="D13" s="121" t="s">
        <v>287</v>
      </c>
      <c r="E13" s="122"/>
      <c r="F13" s="123"/>
      <c r="G13" s="123"/>
    </row>
    <row r="14" spans="3:11" ht="12" customHeight="1" x14ac:dyDescent="0.2">
      <c r="C14" s="124">
        <v>1</v>
      </c>
      <c r="D14" s="125" t="s">
        <v>288</v>
      </c>
      <c r="E14" s="126"/>
      <c r="F14" s="127">
        <f>+F15+F17+F18+F16</f>
        <v>5784255.8799999859</v>
      </c>
      <c r="G14" s="127">
        <f>+G15+G17+G18+G16</f>
        <v>5026213</v>
      </c>
      <c r="J14" s="43"/>
    </row>
    <row r="15" spans="3:11" ht="12" customHeight="1" x14ac:dyDescent="0.2">
      <c r="C15" s="128"/>
      <c r="D15" s="129" t="s">
        <v>289</v>
      </c>
      <c r="E15" s="130"/>
      <c r="F15" s="131">
        <f>+[1]PIVOT!E7</f>
        <v>5524530.6599999862</v>
      </c>
      <c r="G15" s="131">
        <v>4960999</v>
      </c>
      <c r="J15" s="43"/>
    </row>
    <row r="16" spans="3:11" ht="12" customHeight="1" x14ac:dyDescent="0.2">
      <c r="C16" s="128"/>
      <c r="D16" s="133" t="s">
        <v>290</v>
      </c>
      <c r="E16" s="130"/>
      <c r="F16" s="131">
        <v>0</v>
      </c>
      <c r="G16" s="131">
        <v>0</v>
      </c>
      <c r="J16" s="43"/>
      <c r="K16" s="30"/>
    </row>
    <row r="17" spans="3:11" ht="12" customHeight="1" x14ac:dyDescent="0.2">
      <c r="C17" s="128"/>
      <c r="D17" s="133" t="s">
        <v>291</v>
      </c>
      <c r="E17" s="130"/>
      <c r="F17" s="131">
        <f>+[1]PIVOT!E8+[1]PIVOT!E9+[1]PIVOT!E10</f>
        <v>248762.18</v>
      </c>
      <c r="G17" s="131">
        <f>56066+9148</f>
        <v>65214</v>
      </c>
      <c r="J17" s="43"/>
    </row>
    <row r="18" spans="3:11" ht="12" customHeight="1" x14ac:dyDescent="0.2">
      <c r="C18" s="128"/>
      <c r="D18" s="133" t="s">
        <v>292</v>
      </c>
      <c r="E18" s="130"/>
      <c r="F18" s="131">
        <f>+[1]PIVOT!E11</f>
        <v>10963.04</v>
      </c>
      <c r="G18" s="131"/>
      <c r="J18" s="43"/>
    </row>
    <row r="19" spans="3:11" ht="12" customHeight="1" x14ac:dyDescent="0.2">
      <c r="C19" s="124">
        <v>2</v>
      </c>
      <c r="D19" s="125" t="s">
        <v>293</v>
      </c>
      <c r="E19" s="126"/>
      <c r="F19" s="127">
        <f>+F20+F21+F22+F23+F24+F25+F26</f>
        <v>5914141.0700000003</v>
      </c>
      <c r="G19" s="127">
        <f>+G20+G21+G22+G23+G24+G25+G26</f>
        <v>5888263.9000000004</v>
      </c>
      <c r="J19" s="43"/>
    </row>
    <row r="20" spans="3:11" s="24" customFormat="1" ht="27.75" customHeight="1" x14ac:dyDescent="0.25">
      <c r="C20" s="134"/>
      <c r="D20" s="129" t="s">
        <v>294</v>
      </c>
      <c r="E20" s="130"/>
      <c r="F20" s="131">
        <f>+[1]PIVOT!D20</f>
        <v>2378059.9899999998</v>
      </c>
      <c r="G20" s="131">
        <v>1986189</v>
      </c>
      <c r="J20" s="135"/>
    </row>
    <row r="21" spans="3:11" s="24" customFormat="1" ht="32.25" customHeight="1" x14ac:dyDescent="0.25">
      <c r="C21" s="134"/>
      <c r="D21" s="129" t="s">
        <v>295</v>
      </c>
      <c r="E21" s="130"/>
      <c r="F21" s="131">
        <f>+[1]PIVOT!D22</f>
        <v>443825.86</v>
      </c>
      <c r="G21" s="131">
        <v>370509</v>
      </c>
      <c r="J21" s="135"/>
    </row>
    <row r="22" spans="3:11" ht="12" customHeight="1" x14ac:dyDescent="0.2">
      <c r="C22" s="134"/>
      <c r="D22" s="129" t="s">
        <v>296</v>
      </c>
      <c r="E22" s="130"/>
      <c r="F22" s="131">
        <f>+[1]PIVOT!D18</f>
        <v>618645.8600000001</v>
      </c>
      <c r="G22" s="131">
        <v>605103</v>
      </c>
      <c r="J22" s="43"/>
    </row>
    <row r="23" spans="3:11" ht="12" customHeight="1" x14ac:dyDescent="0.2">
      <c r="C23" s="134"/>
      <c r="D23" s="129" t="s">
        <v>297</v>
      </c>
      <c r="E23" s="136"/>
      <c r="F23" s="131">
        <f>+[1]PIVOT!D24+[1]PIVOT!D25+[1]PIVOT!D26+[1]PIVOT!D27</f>
        <v>362207.17</v>
      </c>
      <c r="G23" s="131">
        <v>390224.76</v>
      </c>
      <c r="J23" s="43"/>
    </row>
    <row r="24" spans="3:11" ht="12" customHeight="1" x14ac:dyDescent="0.2">
      <c r="C24" s="134"/>
      <c r="D24" s="129" t="s">
        <v>298</v>
      </c>
      <c r="E24" s="136"/>
      <c r="F24" s="131">
        <f>+'[1]Analitika dobavljača'!G33</f>
        <v>142396.84999999998</v>
      </c>
      <c r="G24" s="131">
        <v>93455</v>
      </c>
      <c r="J24" s="43"/>
    </row>
    <row r="25" spans="3:11" ht="12" customHeight="1" x14ac:dyDescent="0.2">
      <c r="C25" s="134"/>
      <c r="D25" s="129" t="s">
        <v>299</v>
      </c>
      <c r="E25" s="136"/>
      <c r="F25" s="131">
        <f>+'[1]Analitika dobavljača'!G20</f>
        <v>137516</v>
      </c>
      <c r="G25" s="131">
        <v>66953</v>
      </c>
      <c r="J25" s="43"/>
    </row>
    <row r="26" spans="3:11" ht="12" customHeight="1" x14ac:dyDescent="0.2">
      <c r="C26" s="134"/>
      <c r="D26" s="129" t="s">
        <v>300</v>
      </c>
      <c r="E26" s="136"/>
      <c r="F26" s="131">
        <f>+[1]PIVOT!D41+1485.49+54.58</f>
        <v>1831489.3400000005</v>
      </c>
      <c r="G26" s="131">
        <v>2375830.14</v>
      </c>
      <c r="J26" s="43"/>
    </row>
    <row r="27" spans="3:11" ht="12" customHeight="1" x14ac:dyDescent="0.2">
      <c r="C27" s="134"/>
      <c r="D27" s="129" t="s">
        <v>301</v>
      </c>
      <c r="E27" s="130"/>
      <c r="F27" s="131"/>
      <c r="G27" s="131"/>
      <c r="J27" s="43"/>
    </row>
    <row r="28" spans="3:11" ht="12" customHeight="1" x14ac:dyDescent="0.2">
      <c r="C28" s="124">
        <v>3</v>
      </c>
      <c r="D28" s="125" t="s">
        <v>302</v>
      </c>
      <c r="E28" s="126"/>
      <c r="F28" s="127">
        <f>+F14-F19</f>
        <v>-129885.19000001438</v>
      </c>
      <c r="G28" s="127">
        <f>+G14-G19</f>
        <v>-862050.90000000037</v>
      </c>
      <c r="J28" s="43"/>
    </row>
    <row r="29" spans="3:11" ht="12" customHeight="1" x14ac:dyDescent="0.2">
      <c r="C29" s="120" t="s">
        <v>303</v>
      </c>
      <c r="D29" s="121" t="s">
        <v>304</v>
      </c>
      <c r="E29" s="126"/>
      <c r="F29" s="137"/>
      <c r="G29" s="137"/>
      <c r="J29" s="43"/>
    </row>
    <row r="30" spans="3:11" ht="12" customHeight="1" x14ac:dyDescent="0.2">
      <c r="C30" s="124">
        <v>1</v>
      </c>
      <c r="D30" s="125" t="s">
        <v>305</v>
      </c>
      <c r="E30" s="126"/>
      <c r="F30" s="127">
        <f>+F32+F33+F34+F35+F31</f>
        <v>663458.38</v>
      </c>
      <c r="G30" s="127">
        <f>+G32+G33+G34+G35+G31</f>
        <v>756232</v>
      </c>
      <c r="J30" s="43"/>
      <c r="K30" s="30"/>
    </row>
    <row r="31" spans="3:11" ht="12" customHeight="1" x14ac:dyDescent="0.2">
      <c r="C31" s="128"/>
      <c r="D31" s="133" t="s">
        <v>306</v>
      </c>
      <c r="E31" s="130"/>
      <c r="F31" s="132"/>
      <c r="G31" s="132"/>
      <c r="J31" s="43"/>
    </row>
    <row r="32" spans="3:11" ht="12" customHeight="1" x14ac:dyDescent="0.2">
      <c r="C32" s="128"/>
      <c r="D32" s="133" t="s">
        <v>307</v>
      </c>
      <c r="E32" s="130"/>
      <c r="F32" s="131">
        <f>+'[1]175'!F47+'[1]190'!F10</f>
        <v>311092.16000000003</v>
      </c>
      <c r="G32" s="131">
        <f>304110+122</f>
        <v>304232</v>
      </c>
      <c r="J32" s="43"/>
    </row>
    <row r="33" spans="3:12" ht="12" customHeight="1" x14ac:dyDescent="0.2">
      <c r="C33" s="128"/>
      <c r="D33" s="133" t="s">
        <v>308</v>
      </c>
      <c r="E33" s="130"/>
      <c r="F33" s="131"/>
      <c r="G33" s="131"/>
      <c r="J33" s="43"/>
    </row>
    <row r="34" spans="3:12" ht="12" customHeight="1" x14ac:dyDescent="0.2">
      <c r="C34" s="128"/>
      <c r="D34" s="129" t="s">
        <v>309</v>
      </c>
      <c r="E34" s="130"/>
      <c r="F34" s="131"/>
      <c r="G34" s="131"/>
      <c r="J34" s="43"/>
    </row>
    <row r="35" spans="3:12" ht="12" customHeight="1" x14ac:dyDescent="0.2">
      <c r="C35" s="128"/>
      <c r="D35" s="129" t="s">
        <v>310</v>
      </c>
      <c r="E35" s="130"/>
      <c r="F35" s="131">
        <f>+[1]PIVOT!E14+'[1]190'!F11+[1]PIVOT!E38</f>
        <v>352366.22</v>
      </c>
      <c r="G35" s="131">
        <v>452000</v>
      </c>
      <c r="J35" s="43"/>
      <c r="L35" s="30"/>
    </row>
    <row r="36" spans="3:12" ht="12" customHeight="1" x14ac:dyDescent="0.2">
      <c r="C36" s="124">
        <v>2</v>
      </c>
      <c r="D36" s="125" t="s">
        <v>311</v>
      </c>
      <c r="E36" s="126"/>
      <c r="F36" s="127">
        <f>+F37+F44+F42+F43</f>
        <v>498555.7</v>
      </c>
      <c r="G36" s="127">
        <f>+G37+G44+G42+G43</f>
        <v>855000</v>
      </c>
      <c r="J36" s="43"/>
    </row>
    <row r="37" spans="3:12" s="24" customFormat="1" ht="24.75" customHeight="1" x14ac:dyDescent="0.25">
      <c r="C37" s="128"/>
      <c r="D37" s="129" t="s">
        <v>312</v>
      </c>
      <c r="E37" s="130"/>
      <c r="F37" s="131">
        <f>+'[1]175'!E47</f>
        <v>398555.7</v>
      </c>
      <c r="G37" s="131">
        <v>0</v>
      </c>
      <c r="J37" s="135"/>
    </row>
    <row r="38" spans="3:12" ht="27.75" customHeight="1" x14ac:dyDescent="0.2">
      <c r="C38" s="128"/>
      <c r="D38" s="129" t="s">
        <v>313</v>
      </c>
      <c r="E38" s="130"/>
      <c r="F38" s="132"/>
      <c r="G38" s="132"/>
      <c r="J38" s="43"/>
    </row>
    <row r="39" spans="3:12" ht="39.75" customHeight="1" x14ac:dyDescent="0.2">
      <c r="C39" s="128"/>
      <c r="D39" s="129" t="s">
        <v>314</v>
      </c>
      <c r="E39" s="130"/>
      <c r="F39" s="132"/>
      <c r="G39" s="132"/>
      <c r="J39" s="43"/>
    </row>
    <row r="40" spans="3:12" ht="40.5" customHeight="1" x14ac:dyDescent="0.2">
      <c r="C40" s="128"/>
      <c r="D40" s="129" t="s">
        <v>315</v>
      </c>
      <c r="E40" s="130"/>
      <c r="F40" s="132"/>
      <c r="G40" s="132"/>
      <c r="J40" s="43"/>
    </row>
    <row r="41" spans="3:12" ht="31.5" customHeight="1" x14ac:dyDescent="0.2">
      <c r="C41" s="128"/>
      <c r="D41" s="129" t="s">
        <v>316</v>
      </c>
      <c r="E41" s="130"/>
      <c r="F41" s="132"/>
      <c r="G41" s="132"/>
      <c r="J41" s="43"/>
    </row>
    <row r="42" spans="3:12" s="24" customFormat="1" ht="33" customHeight="1" x14ac:dyDescent="0.25">
      <c r="C42" s="128"/>
      <c r="D42" s="129" t="s">
        <v>317</v>
      </c>
      <c r="E42" s="130"/>
      <c r="F42" s="131">
        <f>+[1]PIVOT!D14</f>
        <v>100000</v>
      </c>
      <c r="G42" s="131">
        <v>855000</v>
      </c>
      <c r="J42" s="135"/>
    </row>
    <row r="43" spans="3:12" ht="12" customHeight="1" x14ac:dyDescent="0.2">
      <c r="C43" s="128"/>
      <c r="D43" s="129" t="s">
        <v>318</v>
      </c>
      <c r="E43" s="130"/>
      <c r="F43" s="132"/>
      <c r="G43" s="132"/>
      <c r="J43" s="43"/>
    </row>
    <row r="44" spans="3:12" ht="12" customHeight="1" x14ac:dyDescent="0.2">
      <c r="C44" s="128"/>
      <c r="D44" s="129" t="s">
        <v>319</v>
      </c>
      <c r="E44" s="130"/>
      <c r="F44" s="132"/>
      <c r="G44" s="132"/>
      <c r="J44" s="43"/>
    </row>
    <row r="45" spans="3:12" ht="12" customHeight="1" x14ac:dyDescent="0.2">
      <c r="C45" s="124">
        <v>3</v>
      </c>
      <c r="D45" s="125" t="s">
        <v>320</v>
      </c>
      <c r="E45" s="126"/>
      <c r="F45" s="127">
        <f>+F30-F36</f>
        <v>164902.68</v>
      </c>
      <c r="G45" s="127">
        <f>+G30-G36</f>
        <v>-98768</v>
      </c>
      <c r="J45" s="43"/>
    </row>
    <row r="46" spans="3:12" ht="12" customHeight="1" x14ac:dyDescent="0.2">
      <c r="C46" s="120" t="s">
        <v>321</v>
      </c>
      <c r="D46" s="121" t="s">
        <v>322</v>
      </c>
      <c r="E46" s="126"/>
      <c r="F46" s="137"/>
      <c r="G46" s="137"/>
      <c r="J46" s="43"/>
    </row>
    <row r="47" spans="3:12" ht="12" customHeight="1" x14ac:dyDescent="0.2">
      <c r="C47" s="124">
        <v>1</v>
      </c>
      <c r="D47" s="125" t="s">
        <v>323</v>
      </c>
      <c r="E47" s="126"/>
      <c r="F47" s="127">
        <f>SUM(F48:F51)</f>
        <v>0</v>
      </c>
      <c r="G47" s="127">
        <f>SUM(G48:G51)</f>
        <v>1000000</v>
      </c>
      <c r="J47" s="43"/>
    </row>
    <row r="48" spans="3:12" ht="12" customHeight="1" x14ac:dyDescent="0.2">
      <c r="C48" s="128"/>
      <c r="D48" s="129" t="s">
        <v>324</v>
      </c>
      <c r="E48" s="130"/>
      <c r="F48" s="132">
        <v>0</v>
      </c>
      <c r="G48" s="132">
        <v>0</v>
      </c>
      <c r="J48" s="43"/>
    </row>
    <row r="49" spans="3:12" ht="12" customHeight="1" x14ac:dyDescent="0.2">
      <c r="C49" s="128"/>
      <c r="D49" s="129" t="s">
        <v>325</v>
      </c>
      <c r="E49" s="130"/>
      <c r="F49" s="132">
        <v>0</v>
      </c>
      <c r="G49" s="132">
        <v>0</v>
      </c>
      <c r="J49" s="43"/>
    </row>
    <row r="50" spans="3:12" ht="12" customHeight="1" x14ac:dyDescent="0.2">
      <c r="C50" s="128"/>
      <c r="D50" s="129" t="s">
        <v>326</v>
      </c>
      <c r="E50" s="130"/>
      <c r="F50" s="132">
        <v>0</v>
      </c>
      <c r="G50" s="132">
        <v>0</v>
      </c>
      <c r="J50" s="43"/>
    </row>
    <row r="51" spans="3:12" ht="12" customHeight="1" x14ac:dyDescent="0.2">
      <c r="C51" s="128"/>
      <c r="D51" s="129" t="s">
        <v>327</v>
      </c>
      <c r="E51" s="130"/>
      <c r="F51" s="131"/>
      <c r="G51" s="131">
        <v>1000000</v>
      </c>
      <c r="J51" s="43"/>
    </row>
    <row r="52" spans="3:12" ht="12" customHeight="1" x14ac:dyDescent="0.2">
      <c r="C52" s="124">
        <v>2</v>
      </c>
      <c r="D52" s="138" t="s">
        <v>328</v>
      </c>
      <c r="E52" s="126"/>
      <c r="F52" s="127">
        <f>SUM(F53:F56)</f>
        <v>31808.79</v>
      </c>
      <c r="G52" s="127">
        <f>SUM(G53:G56)</f>
        <v>0</v>
      </c>
      <c r="J52" s="43"/>
    </row>
    <row r="53" spans="3:12" ht="12" customHeight="1" x14ac:dyDescent="0.2">
      <c r="C53" s="128"/>
      <c r="D53" s="129" t="s">
        <v>329</v>
      </c>
      <c r="E53" s="130"/>
      <c r="F53" s="132"/>
      <c r="G53" s="132"/>
      <c r="J53" s="43"/>
    </row>
    <row r="54" spans="3:12" ht="12" customHeight="1" x14ac:dyDescent="0.2">
      <c r="C54" s="128"/>
      <c r="D54" s="129" t="s">
        <v>330</v>
      </c>
      <c r="E54" s="130"/>
      <c r="F54" s="131">
        <v>0</v>
      </c>
      <c r="G54" s="131">
        <v>0</v>
      </c>
      <c r="J54" s="43"/>
    </row>
    <row r="55" spans="3:12" ht="12" customHeight="1" x14ac:dyDescent="0.2">
      <c r="C55" s="128"/>
      <c r="D55" s="129" t="s">
        <v>331</v>
      </c>
      <c r="E55" s="130"/>
      <c r="F55" s="131">
        <f>+'[1]298'!E4</f>
        <v>31808.79</v>
      </c>
      <c r="G55" s="131"/>
      <c r="J55" s="43"/>
    </row>
    <row r="56" spans="3:12" ht="12" customHeight="1" x14ac:dyDescent="0.2">
      <c r="C56" s="128"/>
      <c r="D56" s="129" t="s">
        <v>332</v>
      </c>
      <c r="E56" s="130"/>
      <c r="F56" s="131">
        <v>0</v>
      </c>
      <c r="G56" s="131">
        <v>0</v>
      </c>
      <c r="J56" s="43"/>
    </row>
    <row r="57" spans="3:12" ht="12" customHeight="1" x14ac:dyDescent="0.2">
      <c r="C57" s="124">
        <v>3</v>
      </c>
      <c r="D57" s="125" t="s">
        <v>333</v>
      </c>
      <c r="E57" s="126"/>
      <c r="F57" s="127">
        <f>+F47-F52</f>
        <v>-31808.79</v>
      </c>
      <c r="G57" s="127">
        <f>+G47-G52</f>
        <v>1000000</v>
      </c>
      <c r="J57" s="43"/>
    </row>
    <row r="58" spans="3:12" ht="12" customHeight="1" x14ac:dyDescent="0.2">
      <c r="C58" s="133"/>
      <c r="D58" s="133"/>
      <c r="E58" s="130"/>
      <c r="F58" s="132"/>
      <c r="G58" s="132"/>
      <c r="I58" s="30"/>
      <c r="J58" s="43"/>
    </row>
    <row r="59" spans="3:12" ht="12" customHeight="1" x14ac:dyDescent="0.2">
      <c r="C59" s="139" t="s">
        <v>334</v>
      </c>
      <c r="D59" s="140" t="s">
        <v>335</v>
      </c>
      <c r="E59" s="126"/>
      <c r="F59" s="141">
        <f>+F57+F45+F28</f>
        <v>3208.6999999856052</v>
      </c>
      <c r="G59" s="141">
        <f>+G57+G45+G28</f>
        <v>39181.099999999627</v>
      </c>
      <c r="J59" s="43"/>
    </row>
    <row r="60" spans="3:12" ht="12" customHeight="1" x14ac:dyDescent="0.2">
      <c r="C60" s="133"/>
      <c r="D60" s="133"/>
      <c r="E60" s="130"/>
      <c r="F60" s="142"/>
      <c r="G60" s="142"/>
      <c r="J60" s="43"/>
    </row>
    <row r="61" spans="3:12" ht="12" customHeight="1" x14ac:dyDescent="0.2">
      <c r="C61" s="133"/>
      <c r="D61" s="140" t="s">
        <v>336</v>
      </c>
      <c r="E61" s="126"/>
      <c r="F61" s="141">
        <f>+F62+F59</f>
        <v>191442.7599999856</v>
      </c>
      <c r="G61" s="141">
        <f>+G62+G59</f>
        <v>129915.09999999963</v>
      </c>
      <c r="I61" s="30"/>
      <c r="J61" s="43"/>
      <c r="L61" s="30"/>
    </row>
    <row r="62" spans="3:12" ht="12" customHeight="1" x14ac:dyDescent="0.2">
      <c r="C62" s="133"/>
      <c r="D62" s="140" t="s">
        <v>337</v>
      </c>
      <c r="E62" s="126"/>
      <c r="F62" s="141">
        <v>188234.06</v>
      </c>
      <c r="G62" s="141">
        <v>90734</v>
      </c>
      <c r="J62" s="43"/>
    </row>
    <row r="63" spans="3:12" ht="12" customHeight="1" x14ac:dyDescent="0.2">
      <c r="C63" s="143"/>
      <c r="D63" s="143"/>
      <c r="E63" s="143"/>
      <c r="F63" s="144"/>
      <c r="G63" s="144"/>
    </row>
    <row r="64" spans="3:12" ht="12" customHeight="1" x14ac:dyDescent="0.2">
      <c r="C64" s="114" t="str">
        <f>+BS!C111</f>
        <v>U Podgorici, 20.07.2018</v>
      </c>
      <c r="D64" s="65"/>
      <c r="E64" s="69"/>
      <c r="F64" s="70"/>
      <c r="G64" s="70"/>
    </row>
    <row r="65" spans="3:9" ht="12" customHeight="1" x14ac:dyDescent="0.2">
      <c r="C65" s="66"/>
      <c r="D65" s="66"/>
      <c r="E65" s="67"/>
      <c r="F65" s="61"/>
      <c r="G65" s="61"/>
      <c r="H65" s="145"/>
      <c r="I65" s="145"/>
    </row>
    <row r="66" spans="3:9" ht="12" customHeight="1" x14ac:dyDescent="0.2">
      <c r="C66" s="66" t="str">
        <f>+BS!C113</f>
        <v>Lice odgovorno za sastavljanje bilansa:  Svetlana Gatolin</v>
      </c>
      <c r="D66" s="65"/>
      <c r="E66" s="69"/>
      <c r="F66" s="70" t="s">
        <v>155</v>
      </c>
      <c r="G66" s="70"/>
    </row>
    <row r="67" spans="3:9" ht="21" customHeight="1" x14ac:dyDescent="0.2">
      <c r="C67" s="61"/>
      <c r="E67" s="60"/>
    </row>
    <row r="68" spans="3:9" x14ac:dyDescent="0.2">
      <c r="C68" s="146"/>
      <c r="D68" s="147"/>
      <c r="E68" s="148"/>
      <c r="F68" s="144"/>
      <c r="G68" s="144"/>
    </row>
    <row r="69" spans="3:9" ht="12" customHeight="1" x14ac:dyDescent="0.2"/>
    <row r="70" spans="3:9" ht="12" customHeight="1" x14ac:dyDescent="0.2"/>
    <row r="71" spans="3:9" ht="12" customHeight="1" x14ac:dyDescent="0.2"/>
    <row r="72" spans="3:9" ht="12" customHeight="1" x14ac:dyDescent="0.2"/>
    <row r="73" spans="3:9" ht="12" customHeight="1" x14ac:dyDescent="0.2"/>
    <row r="75" spans="3:9" x14ac:dyDescent="0.2">
      <c r="I75" s="30"/>
    </row>
    <row r="111" spans="3:3" x14ac:dyDescent="0.2">
      <c r="C111" s="4" t="s">
        <v>275</v>
      </c>
    </row>
  </sheetData>
  <mergeCells count="8">
    <mergeCell ref="C1:D1"/>
    <mergeCell ref="C2:D2"/>
    <mergeCell ref="C8:G8"/>
    <mergeCell ref="C9:G9"/>
    <mergeCell ref="C10:C11"/>
    <mergeCell ref="D10:D11"/>
    <mergeCell ref="E10:E11"/>
    <mergeCell ref="F10:G10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horizontalDpi="4294967293" verticalDpi="4294967293" r:id="rId1"/>
  <ignoredErrors>
    <ignoredError sqref="G14:G86 F14:F26 F70:F92 F27:F67 C64:D6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111"/>
  <sheetViews>
    <sheetView tabSelected="1" workbookViewId="0">
      <selection activeCell="B1" sqref="B1:L40"/>
    </sheetView>
  </sheetViews>
  <sheetFormatPr defaultRowHeight="12.75" x14ac:dyDescent="0.2"/>
  <cols>
    <col min="1" max="1" width="8.140625" style="4" customWidth="1"/>
    <col min="2" max="2" width="42.5703125" style="4" customWidth="1"/>
    <col min="3" max="3" width="12.42578125" style="30" customWidth="1"/>
    <col min="4" max="4" width="11.140625" style="30" customWidth="1"/>
    <col min="5" max="5" width="11.5703125" style="30" customWidth="1"/>
    <col min="6" max="10" width="10.5703125" style="30" customWidth="1"/>
    <col min="11" max="11" width="13.140625" style="30" customWidth="1"/>
    <col min="12" max="12" width="14.140625" style="30" customWidth="1"/>
    <col min="13" max="16384" width="9.140625" style="4"/>
  </cols>
  <sheetData>
    <row r="1" spans="2:12" s="37" customFormat="1" x14ac:dyDescent="0.2">
      <c r="B1" s="175" t="s">
        <v>0</v>
      </c>
      <c r="C1" s="175"/>
      <c r="D1" s="117"/>
      <c r="E1" s="149"/>
      <c r="F1" s="149"/>
      <c r="G1" s="149"/>
      <c r="H1" s="149"/>
      <c r="I1" s="149"/>
      <c r="J1" s="149"/>
      <c r="K1" s="149"/>
      <c r="L1" s="149"/>
    </row>
    <row r="2" spans="2:12" s="37" customFormat="1" x14ac:dyDescent="0.2">
      <c r="B2" s="175" t="s">
        <v>1</v>
      </c>
      <c r="C2" s="175"/>
      <c r="D2" s="117"/>
      <c r="E2" s="149"/>
      <c r="F2" s="149"/>
      <c r="G2" s="149"/>
      <c r="H2" s="149"/>
      <c r="I2" s="149"/>
      <c r="J2" s="149"/>
      <c r="K2" s="149"/>
      <c r="L2" s="149"/>
    </row>
    <row r="3" spans="2:12" s="37" customFormat="1" x14ac:dyDescent="0.2">
      <c r="B3" s="5" t="s">
        <v>2</v>
      </c>
      <c r="C3" s="5"/>
      <c r="D3" s="117"/>
      <c r="E3" s="149"/>
      <c r="F3" s="149"/>
      <c r="G3" s="149"/>
      <c r="H3" s="149"/>
      <c r="I3" s="149"/>
      <c r="J3" s="149"/>
      <c r="K3" s="149"/>
      <c r="L3" s="149"/>
    </row>
    <row r="4" spans="2:12" s="37" customFormat="1" x14ac:dyDescent="0.2">
      <c r="B4" s="5" t="s">
        <v>3</v>
      </c>
      <c r="C4" s="5"/>
      <c r="D4" s="117"/>
      <c r="E4" s="149"/>
      <c r="F4" s="149"/>
      <c r="G4" s="149"/>
      <c r="H4" s="149"/>
      <c r="I4" s="149"/>
      <c r="J4" s="149"/>
      <c r="K4" s="149"/>
      <c r="L4" s="149"/>
    </row>
    <row r="5" spans="2:12" s="37" customFormat="1" x14ac:dyDescent="0.2">
      <c r="B5" s="5"/>
      <c r="C5" s="5"/>
      <c r="D5" s="117"/>
      <c r="E5" s="149"/>
      <c r="F5" s="149"/>
      <c r="G5" s="149"/>
      <c r="H5" s="149"/>
      <c r="I5" s="149"/>
      <c r="J5" s="149"/>
      <c r="K5" s="149"/>
      <c r="L5" s="149"/>
    </row>
    <row r="6" spans="2:12" s="37" customFormat="1" x14ac:dyDescent="0.2">
      <c r="B6" s="188" t="s">
        <v>338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spans="2:12" s="37" customFormat="1" x14ac:dyDescent="0.2">
      <c r="B7" s="189" t="str">
        <f>+BS!C7</f>
        <v>od 01.01. do 30.6.2018.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8" spans="2:12" ht="63.75" customHeight="1" x14ac:dyDescent="0.2">
      <c r="B8" s="150" t="s">
        <v>339</v>
      </c>
      <c r="C8" s="151" t="s">
        <v>340</v>
      </c>
      <c r="D8" s="151" t="s">
        <v>341</v>
      </c>
      <c r="E8" s="151" t="s">
        <v>342</v>
      </c>
      <c r="F8" s="151" t="s">
        <v>343</v>
      </c>
      <c r="G8" s="151" t="s">
        <v>344</v>
      </c>
      <c r="H8" s="151" t="s">
        <v>345</v>
      </c>
      <c r="I8" s="151" t="s">
        <v>346</v>
      </c>
      <c r="J8" s="151" t="s">
        <v>347</v>
      </c>
      <c r="K8" s="151" t="s">
        <v>348</v>
      </c>
      <c r="L8" s="151" t="s">
        <v>349</v>
      </c>
    </row>
    <row r="9" spans="2:12" ht="12" customHeight="1" x14ac:dyDescent="0.2">
      <c r="B9" s="152" t="s">
        <v>350</v>
      </c>
      <c r="C9" s="153">
        <v>8695000</v>
      </c>
      <c r="D9" s="153"/>
      <c r="E9" s="153"/>
      <c r="F9" s="153"/>
      <c r="G9" s="153"/>
      <c r="H9" s="153"/>
      <c r="I9" s="153"/>
      <c r="J9" s="153"/>
      <c r="K9" s="153">
        <v>-4802316.0516874827</v>
      </c>
      <c r="L9" s="153">
        <f>SUM(C9:K9)</f>
        <v>3892683.9483125173</v>
      </c>
    </row>
    <row r="10" spans="2:12" ht="12" customHeight="1" x14ac:dyDescent="0.2">
      <c r="B10" s="154" t="s">
        <v>351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2:12" ht="12" customHeight="1" x14ac:dyDescent="0.2">
      <c r="B11" s="154" t="s">
        <v>352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2:12" ht="12" customHeight="1" x14ac:dyDescent="0.2">
      <c r="B12" s="154" t="s">
        <v>353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2:12" ht="12" customHeight="1" x14ac:dyDescent="0.2">
      <c r="B13" s="154" t="s">
        <v>354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2:12" ht="12" customHeight="1" x14ac:dyDescent="0.2">
      <c r="B14" s="154" t="s">
        <v>355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2:12" ht="12" customHeight="1" x14ac:dyDescent="0.2">
      <c r="B15" s="154" t="s">
        <v>356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2:12" ht="12" customHeight="1" x14ac:dyDescent="0.2">
      <c r="B16" s="154" t="s">
        <v>357</v>
      </c>
      <c r="C16" s="155"/>
      <c r="D16" s="155"/>
      <c r="E16" s="155"/>
      <c r="F16" s="155"/>
      <c r="G16" s="155"/>
      <c r="H16" s="155"/>
      <c r="I16" s="155"/>
      <c r="J16" s="155"/>
      <c r="K16" s="155">
        <v>-225007.89747697543</v>
      </c>
      <c r="L16" s="155">
        <v>-541264.4439377021</v>
      </c>
    </row>
    <row r="17" spans="2:12" ht="12" customHeight="1" x14ac:dyDescent="0.2">
      <c r="B17" s="154" t="s">
        <v>358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>
        <v>0</v>
      </c>
    </row>
    <row r="18" spans="2:12" ht="12" customHeight="1" x14ac:dyDescent="0.2">
      <c r="B18" s="154" t="s">
        <v>359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2:12" ht="12" customHeight="1" x14ac:dyDescent="0.2">
      <c r="B19" s="154" t="s">
        <v>360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2:12" ht="12" customHeight="1" x14ac:dyDescent="0.2">
      <c r="B20" s="152" t="s">
        <v>361</v>
      </c>
      <c r="C20" s="153">
        <v>8695000</v>
      </c>
      <c r="D20" s="153"/>
      <c r="E20" s="153"/>
      <c r="F20" s="153"/>
      <c r="G20" s="153"/>
      <c r="H20" s="153"/>
      <c r="I20" s="153"/>
      <c r="J20" s="153"/>
      <c r="K20" s="153">
        <f>SUM(K9:K19)</f>
        <v>-5027323.9491644586</v>
      </c>
      <c r="L20" s="153">
        <f>SUM(C20:K20)</f>
        <v>3667676.0508355414</v>
      </c>
    </row>
    <row r="21" spans="2:12" ht="12" customHeight="1" x14ac:dyDescent="0.2"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2:12" ht="12" customHeight="1" x14ac:dyDescent="0.2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7"/>
    </row>
    <row r="23" spans="2:12" ht="12" customHeight="1" x14ac:dyDescent="0.2">
      <c r="B23" s="152" t="s">
        <v>362</v>
      </c>
      <c r="C23" s="153">
        <f>+C20</f>
        <v>8695000</v>
      </c>
      <c r="D23" s="153"/>
      <c r="E23" s="153"/>
      <c r="F23" s="153"/>
      <c r="G23" s="153"/>
      <c r="H23" s="153"/>
      <c r="I23" s="153"/>
      <c r="J23" s="153"/>
      <c r="K23" s="153">
        <v>-4797545.9400000004</v>
      </c>
      <c r="L23" s="153">
        <f>SUM(C23:K23)</f>
        <v>3897454.0599999996</v>
      </c>
    </row>
    <row r="24" spans="2:12" ht="12" customHeight="1" x14ac:dyDescent="0.2">
      <c r="B24" s="154" t="s">
        <v>363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</row>
    <row r="25" spans="2:12" ht="12" customHeight="1" x14ac:dyDescent="0.2">
      <c r="B25" s="154" t="s">
        <v>352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</row>
    <row r="26" spans="2:12" ht="12" customHeight="1" x14ac:dyDescent="0.2">
      <c r="B26" s="154" t="s">
        <v>353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</row>
    <row r="27" spans="2:12" ht="12" customHeight="1" x14ac:dyDescent="0.2">
      <c r="B27" s="154" t="s">
        <v>364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2:12" ht="12" customHeight="1" x14ac:dyDescent="0.2">
      <c r="B28" s="154" t="s">
        <v>355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</row>
    <row r="29" spans="2:12" ht="12" customHeight="1" x14ac:dyDescent="0.2">
      <c r="B29" s="154" t="s">
        <v>365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</row>
    <row r="30" spans="2:12" ht="12" customHeight="1" x14ac:dyDescent="0.2">
      <c r="B30" s="154" t="s">
        <v>366</v>
      </c>
      <c r="C30" s="155"/>
      <c r="D30" s="155"/>
      <c r="E30" s="155"/>
      <c r="F30" s="155"/>
      <c r="G30" s="155"/>
      <c r="H30" s="155"/>
      <c r="I30" s="155"/>
      <c r="J30" s="155"/>
      <c r="K30" s="161">
        <v>-15593.98</v>
      </c>
      <c r="L30" s="155">
        <f>SUM(C30:K30)</f>
        <v>-15593.98</v>
      </c>
    </row>
    <row r="31" spans="2:12" ht="12" customHeight="1" x14ac:dyDescent="0.2">
      <c r="B31" s="154" t="s">
        <v>358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</row>
    <row r="32" spans="2:12" ht="12" customHeight="1" x14ac:dyDescent="0.2">
      <c r="B32" s="154" t="s">
        <v>359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</row>
    <row r="33" spans="2:12" ht="12" customHeight="1" x14ac:dyDescent="0.2">
      <c r="B33" s="154" t="s">
        <v>360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</row>
    <row r="34" spans="2:12" ht="12" customHeight="1" x14ac:dyDescent="0.2">
      <c r="B34" s="152" t="s">
        <v>367</v>
      </c>
      <c r="C34" s="153">
        <f>+C23+C31</f>
        <v>8695000</v>
      </c>
      <c r="D34" s="153"/>
      <c r="E34" s="153"/>
      <c r="F34" s="153"/>
      <c r="G34" s="153"/>
      <c r="H34" s="153"/>
      <c r="I34" s="153"/>
      <c r="J34" s="153"/>
      <c r="K34" s="153">
        <f>+K23+K30</f>
        <v>-4813139.9200000009</v>
      </c>
      <c r="L34" s="153">
        <f>SUM(C34:K34)</f>
        <v>3881860.0799999991</v>
      </c>
    </row>
    <row r="35" spans="2:12" ht="12" customHeight="1" x14ac:dyDescent="0.2"/>
    <row r="36" spans="2:12" ht="12" customHeight="1" x14ac:dyDescent="0.2">
      <c r="B36" s="114" t="str">
        <f>+BS!C111</f>
        <v>U Podgorici, 20.07.2018</v>
      </c>
      <c r="C36" s="65"/>
      <c r="D36" s="69"/>
      <c r="E36" s="69"/>
      <c r="F36" s="70"/>
      <c r="I36" s="69"/>
    </row>
    <row r="37" spans="2:12" ht="12" customHeight="1" x14ac:dyDescent="0.2">
      <c r="B37" s="66"/>
      <c r="C37" s="66"/>
      <c r="D37" s="67"/>
      <c r="E37" s="61"/>
      <c r="F37" s="61"/>
    </row>
    <row r="38" spans="2:12" ht="12" customHeight="1" x14ac:dyDescent="0.2">
      <c r="B38" s="66" t="str">
        <f>+BNT!C66</f>
        <v>Lice odgovorno za sastavljanje bilansa:  Svetlana Gatolin</v>
      </c>
      <c r="C38" s="65"/>
      <c r="D38" s="67"/>
      <c r="E38" s="61"/>
      <c r="F38" s="61"/>
      <c r="J38" s="69" t="s">
        <v>155</v>
      </c>
      <c r="K38" s="70"/>
    </row>
    <row r="39" spans="2:12" ht="17.25" customHeight="1" x14ac:dyDescent="0.2">
      <c r="B39" s="61"/>
      <c r="E39" s="144"/>
      <c r="F39" s="144"/>
      <c r="J39" s="61"/>
    </row>
    <row r="40" spans="2:12" ht="12" customHeight="1" x14ac:dyDescent="0.2">
      <c r="B40" s="158"/>
      <c r="C40" s="159"/>
      <c r="D40" s="159"/>
    </row>
    <row r="41" spans="2:12" ht="12" customHeight="1" x14ac:dyDescent="0.2"/>
    <row r="42" spans="2:12" ht="12" customHeight="1" x14ac:dyDescent="0.2"/>
    <row r="43" spans="2:12" ht="12" customHeight="1" x14ac:dyDescent="0.2"/>
    <row r="44" spans="2:12" ht="12" customHeight="1" x14ac:dyDescent="0.2"/>
    <row r="45" spans="2:12" ht="12" customHeight="1" x14ac:dyDescent="0.2"/>
    <row r="46" spans="2:12" ht="12" customHeight="1" x14ac:dyDescent="0.2"/>
    <row r="47" spans="2:12" ht="12" customHeight="1" x14ac:dyDescent="0.2"/>
    <row r="48" spans="2:12" ht="12" customHeight="1" x14ac:dyDescent="0.2"/>
    <row r="49" ht="12" customHeight="1" x14ac:dyDescent="0.2"/>
    <row r="50" ht="12" customHeight="1" x14ac:dyDescent="0.2"/>
    <row r="51" ht="12" customHeight="1" x14ac:dyDescent="0.2"/>
    <row r="111" spans="3:3" x14ac:dyDescent="0.2">
      <c r="C111" s="30" t="s">
        <v>275</v>
      </c>
    </row>
  </sheetData>
  <mergeCells count="4">
    <mergeCell ref="B1:C1"/>
    <mergeCell ref="B2:C2"/>
    <mergeCell ref="B6:L6"/>
    <mergeCell ref="B7:L7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4294967293" verticalDpi="4294967293" r:id="rId1"/>
  <ignoredErrors>
    <ignoredError sqref="C23:L29 K20:L20 C31:L33 C30:J30 L30 C34:L34 B36:B38 L9 B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mersihahot</dc:creator>
  <cp:lastModifiedBy>mersihahot</cp:lastModifiedBy>
  <cp:lastPrinted>2018-07-20T09:07:26Z</cp:lastPrinted>
  <dcterms:created xsi:type="dcterms:W3CDTF">2018-04-22T12:10:41Z</dcterms:created>
  <dcterms:modified xsi:type="dcterms:W3CDTF">2018-07-20T09:07:29Z</dcterms:modified>
</cp:coreProperties>
</file>