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ilans stanja   30.09.2018" sheetId="1" r:id="rId1"/>
    <sheet name="Bilans uspjeha 30.09.2018" sheetId="2" r:id="rId2"/>
    <sheet name="Novcani tok 30.09.2018" sheetId="3" r:id="rId3"/>
    <sheet name="Promjene na kapitalu 30.09.2018" sheetId="4" r:id="rId4"/>
  </sheets>
  <definedNames>
    <definedName name="_xlnm.Print_Area" localSheetId="1">'Bilans uspjeha 30.09.2018'!#REF!</definedName>
    <definedName name="_xlnm.Print_Area" localSheetId="2">'Novcani tok 30.09.2018'!#REF!</definedName>
    <definedName name="_xlnm.Print_Area" localSheetId="3">'Promjene na kapitalu 30.09.2018'!$A$1:$K$39</definedName>
  </definedNames>
  <calcPr fullCalcOnLoad="1"/>
</workbook>
</file>

<file path=xl/sharedStrings.xml><?xml version="1.0" encoding="utf-8"?>
<sst xmlns="http://schemas.openxmlformats.org/spreadsheetml/2006/main" count="428" uniqueCount="382">
  <si>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</si>
  <si>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</si>
  <si>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</si>
  <si>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</si>
  <si>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</si>
  <si>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</si>
  <si>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</si>
  <si>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</si>
  <si>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</si>
  <si>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</si>
  <si>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</si>
  <si>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</si>
  <si>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</si>
  <si>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</si>
  <si>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</si>
  <si>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</si>
  <si>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</si>
  <si>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</si>
  <si>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</si>
  <si>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</si>
  <si>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</si>
  <si>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</si>
  <si>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</si>
  <si>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</si>
  <si>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</si>
  <si>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</si>
  <si>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</si>
  <si>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</si>
  <si>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</si>
  <si>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</si>
  <si>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</si>
  <si>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</si>
  <si>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</si>
  <si>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</si>
  <si>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</si>
  <si>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</si>
  <si>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</si>
  <si>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</si>
  <si>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</si>
  <si>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</si>
  <si>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</si>
  <si>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</si>
  <si>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</si>
  <si>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</si>
  <si>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</si>
  <si>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</si>
  <si>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</si>
  <si>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</si>
  <si>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</si>
  <si>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</si>
  <si>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</si>
  <si>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</si>
  <si>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</si>
  <si>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</si>
  <si>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</si>
  <si>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</si>
  <si>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</si>
  <si>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</si>
  <si>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</si>
  <si>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</si>
  <si>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</si>
  <si>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</si>
  <si>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</si>
  <si>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</si>
  <si>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</si>
  <si>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</si>
  <si>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</si>
  <si>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</si>
  <si>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</si>
  <si>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</si>
  <si>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</si>
  <si>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</si>
  <si>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</si>
  <si>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</si>
  <si>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</si>
  <si>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</si>
  <si>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</si>
  <si>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</si>
  <si>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</si>
  <si>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</si>
  <si>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</si>
  <si>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</si>
  <si>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</si>
  <si>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</si>
  <si>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</si>
  <si>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</si>
  <si>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</si>
  <si>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</si>
  <si>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</si>
  <si>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</si>
  <si>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</si>
  <si>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</si>
  <si>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</si>
  <si>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</si>
  <si>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</si>
  <si>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</si>
  <si>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</si>
  <si>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</si>
  <si>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</si>
  <si>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</si>
  <si>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</si>
  <si>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</si>
  <si>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</si>
  <si>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</si>
  <si>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</si>
  <si>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</si>
  <si>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</si>
  <si>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</si>
  <si>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</si>
  <si>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</si>
  <si>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</si>
  <si>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</si>
  <si>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</si>
  <si>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</si>
  <si>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</si>
  <si>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</si>
  <si>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</si>
  <si>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</si>
  <si>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</si>
  <si>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</si>
  <si>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</si>
  <si>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</si>
  <si>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</si>
  <si>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</si>
  <si>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</si>
  <si>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</si>
  <si>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</si>
  <si>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</si>
  <si>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</si>
  <si>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</si>
  <si>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</si>
  <si>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</si>
  <si>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</si>
  <si>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</si>
  <si>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</si>
  <si>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</si>
  <si>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</si>
  <si>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</si>
  <si>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</si>
  <si>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</si>
  <si>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</si>
  <si>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</si>
  <si>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</si>
  <si>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</si>
  <si>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</si>
  <si>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</si>
  <si>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</si>
  <si>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</si>
  <si>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</si>
  <si>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</si>
  <si>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</si>
  <si>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</si>
  <si>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</si>
  <si>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</si>
  <si>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</si>
  <si>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</si>
  <si>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</si>
  <si>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</si>
  <si>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</si>
  <si>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</si>
  <si>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</si>
  <si>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</si>
  <si>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</si>
  <si>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</si>
  <si>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</si>
  <si>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</si>
  <si>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</si>
  <si>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</si>
  <si>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</si>
  <si>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</si>
  <si>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</si>
  <si>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</si>
  <si>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</si>
  <si>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</si>
  <si>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</si>
  <si>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</si>
  <si>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</si>
  <si>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</si>
  <si>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</si>
  <si>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</si>
  <si>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</si>
  <si>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</si>
  <si>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</si>
  <si>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</si>
  <si>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</si>
  <si>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</si>
  <si>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</si>
  <si>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</si>
  <si>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</si>
  <si>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</si>
  <si>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</si>
  <si>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</si>
  <si>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</si>
  <si>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</si>
  <si>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</si>
  <si>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</si>
  <si>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</si>
  <si>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</si>
  <si>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</si>
  <si>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</si>
  <si>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</si>
  <si>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</si>
  <si>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</si>
  <si>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</si>
  <si>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</si>
  <si>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</si>
  <si>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</si>
  <si>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</si>
  <si>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</si>
  <si>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</si>
  <si>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</si>
  <si>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</si>
  <si>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</si>
  <si>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</si>
  <si>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</si>
  <si>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</si>
  <si>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</si>
  <si>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</si>
  <si>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</si>
  <si>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</si>
  <si>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</si>
  <si>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</si>
  <si>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</si>
  <si>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</si>
  <si>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</si>
  <si>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</si>
  <si>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</si>
  <si>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</si>
  <si>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</si>
  <si>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</si>
  <si>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</si>
  <si>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</si>
  <si>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</si>
  <si>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</si>
  <si>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</si>
  <si>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</si>
  <si>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</si>
  <si>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</si>
  <si>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</si>
  <si>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</si>
  <si>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</si>
  <si>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</si>
  <si>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</si>
  <si>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</si>
  <si>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</si>
  <si>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</si>
  <si>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</si>
  <si>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</si>
  <si>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</si>
  <si>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</si>
  <si>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</si>
  <si>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</si>
  <si>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</si>
  <si>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</si>
  <si>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</si>
  <si>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</si>
  <si>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</si>
  <si>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</si>
  <si>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</si>
  <si>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</si>
  <si>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</si>
  <si>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</si>
  <si>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</si>
  <si>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</si>
  <si>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</si>
  <si>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</si>
  <si>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</si>
  <si>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</si>
  <si>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</si>
  <si>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</si>
  <si>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</si>
  <si>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</si>
  <si>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</si>
  <si>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</si>
  <si>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</si>
  <si>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</si>
  <si>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</si>
  <si>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</si>
  <si>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</si>
  <si>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</si>
  <si>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</si>
  <si>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</si>
  <si>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</si>
  <si>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</si>
  <si>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</si>
  <si>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</si>
  <si>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</si>
  <si>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</si>
  <si>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</si>
  <si>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</si>
  <si>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</si>
  <si>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</si>
  <si>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</si>
  <si>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</si>
  <si>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</si>
  <si>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</si>
  <si>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</si>
  <si>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</si>
  <si>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</si>
  <si>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</si>
  <si>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</si>
  <si>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</si>
  <si>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</si>
  <si>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</si>
  <si>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</si>
  <si>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</si>
  <si>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</si>
  <si>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</si>
  <si>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</si>
  <si>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</si>
  <si>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</si>
  <si>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</si>
  <si>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</si>
  <si>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</si>
  <si>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</si>
  <si>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</si>
  <si>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</si>
  <si>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</si>
  <si>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</si>
  <si>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</si>
  <si>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</si>
  <si>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</si>
  <si>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</si>
  <si>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</si>
  <si>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</si>
  <si>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</si>
  <si>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</si>
  <si>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</si>
  <si>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</si>
  <si>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</si>
  <si>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</si>
  <si>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</si>
  <si>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</si>
  <si>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</si>
  <si>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</si>
  <si>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</si>
  <si>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</si>
  <si>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</si>
  <si>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</si>
  <si>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</si>
  <si>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</si>
  <si>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</si>
  <si>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</si>
  <si>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</si>
  <si>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</si>
  <si>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</si>
  <si>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</si>
  <si>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</si>
  <si>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</si>
  <si>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</si>
  <si>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</si>
  <si>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</si>
  <si>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</si>
  <si>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</si>
  <si>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</si>
  <si>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</si>
  <si>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 xml:space="preserve">Naziv društva za osiguranje: AKCIONARSKO DRUSTVO SAVA OSIGURANJE PODGORICA </t>
  </si>
  <si>
    <t>3</t>
  </si>
  <si>
    <t>4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</si>
  <si>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</si>
  <si>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</si>
  <si>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</si>
  <si>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</si>
  <si>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</si>
  <si>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</si>
  <si>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</si>
  <si>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t>Izvršni direktor:        NEBOJSA SCEKIC</t>
  </si>
  <si>
    <t>Lice odgovorno za sastavljanje bilansa:  VESNA CAKIĆ</t>
  </si>
  <si>
    <t>U Podgorici</t>
  </si>
  <si>
    <t>Vrsta osiguranja: NEŽIVOTNO OSIGURANJE</t>
  </si>
  <si>
    <t>od   01.01.2018   do  30.09.2018</t>
  </si>
  <si>
    <t>Datum: 15.10.2018.godine</t>
  </si>
  <si>
    <t>Datum15.10.2018</t>
  </si>
  <si>
    <t>Datum, 15.10..2018</t>
  </si>
  <si>
    <t>od  01.01.2018  do  30.09.2018</t>
  </si>
  <si>
    <t>Stanje na dan 30.septembar  2018godine</t>
  </si>
  <si>
    <t>od   01.01.2018. do  30.09.2018.</t>
  </si>
  <si>
    <r>
      <t>731,736,737,</t>
    </r>
    <r>
      <rPr>
        <b/>
        <sz val="16"/>
        <rFont val="Calibri"/>
        <family val="2"/>
      </rPr>
      <t>738</t>
    </r>
    <r>
      <rPr>
        <sz val="16"/>
        <rFont val="Calibri"/>
        <family val="2"/>
      </rPr>
      <t>,739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</si>
  <si>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</t>
    </r>
    <r>
      <rPr>
        <b/>
        <sz val="16"/>
        <rFont val="Calibri"/>
        <family val="2"/>
      </rPr>
      <t>745</t>
    </r>
    <r>
      <rPr>
        <sz val="16"/>
        <rFont val="Calibri"/>
        <family val="2"/>
      </rPr>
      <t>,746,</t>
    </r>
  </si>
  <si>
    <r>
      <t>740,741,742,743</t>
    </r>
    <r>
      <rPr>
        <b/>
        <sz val="16"/>
        <rFont val="Calibri"/>
        <family val="2"/>
      </rPr>
      <t>,744</t>
    </r>
  </si>
  <si>
    <t>od   01.01.2018   do   30.09.2018</t>
  </si>
  <si>
    <t>Datum,15.10.2018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</si>
</sst>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  <numFmt numFmtId="191" formatCode="[$-12C1A]d\.m\.yyyy\ h:mm"/>
    <numFmt numFmtId="192" formatCode="#,##0.0000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/>
      <right/>
      <top/>
      <bottom style="thin"/>
    </border>
    <border>
      <left style="thin">
        <color theme="3" tint="0.39998000860214233"/>
      </left>
      <right>
        <color indexed="63"/>
      </right>
      <top style="thin"/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3" fontId="23" fillId="0" borderId="10" xfId="0" applyNumberFormat="1" applyFont="1" applyBorder="1" applyAlignment="1" applyProtection="1">
      <alignment/>
      <protection/>
    </xf>
    <xf numFmtId="3" fontId="19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9" fillId="33" borderId="10" xfId="0" applyNumberFormat="1" applyFont="1" applyFill="1" applyBorder="1" applyAlignment="1">
      <alignment/>
    </xf>
    <xf numFmtId="3" fontId="19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19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3" fontId="54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4" fillId="0" borderId="11" xfId="42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5" fillId="0" borderId="11" xfId="0" applyFont="1" applyBorder="1" applyAlignment="1" applyProtection="1">
      <alignment horizontal="center"/>
      <protection locked="0"/>
    </xf>
    <xf numFmtId="188" fontId="26" fillId="0" borderId="11" xfId="42" applyNumberFormat="1" applyFont="1" applyFill="1" applyBorder="1" applyAlignment="1" applyProtection="1">
      <alignment/>
      <protection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188" fontId="29" fillId="0" borderId="11" xfId="42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right"/>
    </xf>
    <xf numFmtId="0" fontId="29" fillId="0" borderId="11" xfId="0" applyFont="1" applyBorder="1" applyAlignment="1">
      <alignment wrapText="1"/>
    </xf>
    <xf numFmtId="188" fontId="3" fillId="0" borderId="11" xfId="42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/>
    </xf>
    <xf numFmtId="188" fontId="29" fillId="0" borderId="11" xfId="42" applyNumberFormat="1" applyFont="1" applyFill="1" applyBorder="1" applyAlignment="1" applyProtection="1">
      <alignment/>
      <protection locked="0"/>
    </xf>
    <xf numFmtId="188" fontId="26" fillId="0" borderId="11" xfId="42" applyNumberFormat="1" applyFont="1" applyBorder="1" applyAlignment="1" applyProtection="1">
      <alignment/>
      <protection/>
    </xf>
    <xf numFmtId="188" fontId="29" fillId="0" borderId="11" xfId="42" applyNumberFormat="1" applyFont="1" applyBorder="1" applyAlignment="1" applyProtection="1">
      <alignment/>
      <protection locked="0"/>
    </xf>
    <xf numFmtId="0" fontId="28" fillId="0" borderId="11" xfId="0" applyFont="1" applyBorder="1" applyAlignment="1">
      <alignment wrapText="1"/>
    </xf>
    <xf numFmtId="188" fontId="29" fillId="0" borderId="11" xfId="42" applyNumberFormat="1" applyFont="1" applyFill="1" applyBorder="1" applyAlignment="1" applyProtection="1">
      <alignment horizontal="right"/>
      <protection locked="0"/>
    </xf>
    <xf numFmtId="188" fontId="29" fillId="0" borderId="11" xfId="42" applyNumberFormat="1" applyFont="1" applyBorder="1" applyAlignment="1" applyProtection="1">
      <alignment/>
      <protection locked="0"/>
    </xf>
    <xf numFmtId="0" fontId="23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188" fontId="29" fillId="0" borderId="11" xfId="42" applyNumberFormat="1" applyFont="1" applyBorder="1" applyAlignment="1" applyProtection="1">
      <alignment/>
      <protection/>
    </xf>
    <xf numFmtId="43" fontId="19" fillId="0" borderId="0" xfId="42" applyFont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23" fillId="0" borderId="0" xfId="0" applyFont="1" applyBorder="1" applyAlignment="1" applyProtection="1">
      <alignment/>
      <protection locked="0"/>
    </xf>
    <xf numFmtId="43" fontId="23" fillId="0" borderId="0" xfId="42" applyFont="1" applyBorder="1" applyAlignment="1">
      <alignment/>
    </xf>
    <xf numFmtId="0" fontId="55" fillId="0" borderId="0" xfId="0" applyFont="1" applyAlignment="1">
      <alignment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53" fillId="0" borderId="0" xfId="0" applyFont="1" applyAlignment="1" applyProtection="1">
      <alignment/>
      <protection locked="0"/>
    </xf>
    <xf numFmtId="43" fontId="53" fillId="0" borderId="0" xfId="42" applyFont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43" fontId="56" fillId="0" borderId="0" xfId="42" applyFont="1" applyAlignment="1">
      <alignment/>
    </xf>
    <xf numFmtId="0" fontId="57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4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43" fontId="56" fillId="0" borderId="0" xfId="42" applyFont="1" applyFill="1" applyAlignment="1">
      <alignment/>
    </xf>
    <xf numFmtId="0" fontId="58" fillId="0" borderId="0" xfId="0" applyFont="1" applyFill="1" applyAlignment="1">
      <alignment/>
    </xf>
    <xf numFmtId="43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 vertical="top"/>
    </xf>
    <xf numFmtId="43" fontId="56" fillId="0" borderId="0" xfId="42" applyFont="1" applyFill="1" applyBorder="1" applyAlignment="1">
      <alignment/>
    </xf>
    <xf numFmtId="43" fontId="62" fillId="0" borderId="0" xfId="42" applyFont="1" applyFill="1" applyAlignment="1">
      <alignment/>
    </xf>
    <xf numFmtId="4" fontId="56" fillId="0" borderId="0" xfId="0" applyNumberFormat="1" applyFont="1" applyFill="1" applyAlignment="1">
      <alignment/>
    </xf>
    <xf numFmtId="9" fontId="56" fillId="0" borderId="0" xfId="0" applyNumberFormat="1" applyFont="1" applyFill="1" applyAlignment="1">
      <alignment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6" fillId="36" borderId="10" xfId="42" applyNumberFormat="1" applyFont="1" applyFill="1" applyBorder="1" applyAlignment="1" applyProtection="1">
      <alignment/>
      <protection locked="0"/>
    </xf>
    <xf numFmtId="43" fontId="63" fillId="0" borderId="0" xfId="42" applyFont="1" applyAlignment="1">
      <alignment/>
    </xf>
    <xf numFmtId="43" fontId="53" fillId="0" borderId="0" xfId="42" applyFont="1" applyAlignment="1">
      <alignment/>
    </xf>
    <xf numFmtId="0" fontId="19" fillId="0" borderId="11" xfId="0" applyFont="1" applyBorder="1" applyAlignment="1">
      <alignment horizontal="center"/>
    </xf>
    <xf numFmtId="0" fontId="56" fillId="0" borderId="0" xfId="0" applyFont="1" applyAlignment="1" applyProtection="1">
      <alignment/>
      <protection/>
    </xf>
    <xf numFmtId="43" fontId="56" fillId="0" borderId="0" xfId="42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43" fontId="56" fillId="0" borderId="11" xfId="42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43" fontId="56" fillId="0" borderId="11" xfId="42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 applyProtection="1">
      <alignment/>
      <protection locked="0"/>
    </xf>
    <xf numFmtId="41" fontId="57" fillId="0" borderId="11" xfId="42" applyNumberFormat="1" applyFont="1" applyBorder="1" applyAlignment="1">
      <alignment/>
    </xf>
    <xf numFmtId="41" fontId="56" fillId="0" borderId="11" xfId="42" applyNumberFormat="1" applyFont="1" applyBorder="1" applyAlignment="1" applyProtection="1">
      <alignment/>
      <protection locked="0"/>
    </xf>
    <xf numFmtId="41" fontId="56" fillId="0" borderId="11" xfId="42" applyNumberFormat="1" applyFont="1" applyFill="1" applyBorder="1" applyAlignment="1" applyProtection="1">
      <alignment/>
      <protection locked="0"/>
    </xf>
    <xf numFmtId="0" fontId="56" fillId="0" borderId="11" xfId="0" applyFont="1" applyBorder="1" applyAlignment="1">
      <alignment wrapText="1"/>
    </xf>
    <xf numFmtId="41" fontId="57" fillId="0" borderId="11" xfId="42" applyNumberFormat="1" applyFont="1" applyFill="1" applyBorder="1" applyAlignment="1" applyProtection="1">
      <alignment/>
      <protection/>
    </xf>
    <xf numFmtId="41" fontId="57" fillId="0" borderId="11" xfId="42" applyNumberFormat="1" applyFont="1" applyBorder="1" applyAlignment="1" applyProtection="1">
      <alignment/>
      <protection/>
    </xf>
    <xf numFmtId="49" fontId="56" fillId="0" borderId="11" xfId="0" applyNumberFormat="1" applyFont="1" applyBorder="1" applyAlignment="1">
      <alignment horizontal="center" wrapText="1"/>
    </xf>
    <xf numFmtId="41" fontId="6" fillId="0" borderId="11" xfId="42" applyNumberFormat="1" applyFont="1" applyFill="1" applyBorder="1" applyAlignment="1" applyProtection="1">
      <alignment/>
      <protection locked="0"/>
    </xf>
    <xf numFmtId="41" fontId="6" fillId="0" borderId="11" xfId="42" applyNumberFormat="1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 applyProtection="1">
      <alignment/>
      <protection locked="0"/>
    </xf>
    <xf numFmtId="41" fontId="57" fillId="0" borderId="11" xfId="42" applyNumberFormat="1" applyFont="1" applyFill="1" applyBorder="1" applyAlignment="1" applyProtection="1">
      <alignment/>
      <protection locked="0"/>
    </xf>
    <xf numFmtId="3" fontId="56" fillId="0" borderId="0" xfId="0" applyNumberFormat="1" applyFont="1" applyFill="1" applyAlignment="1">
      <alignment/>
    </xf>
    <xf numFmtId="43" fontId="56" fillId="0" borderId="0" xfId="42" applyFont="1" applyFill="1" applyAlignment="1">
      <alignment/>
    </xf>
    <xf numFmtId="43" fontId="56" fillId="0" borderId="11" xfId="42" applyFont="1" applyBorder="1" applyAlignment="1">
      <alignment vertical="center" wrapText="1"/>
    </xf>
    <xf numFmtId="43" fontId="56" fillId="0" borderId="0" xfId="42" applyFont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 wrapText="1"/>
    </xf>
    <xf numFmtId="3" fontId="56" fillId="0" borderId="11" xfId="0" applyNumberFormat="1" applyFont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43" fontId="64" fillId="0" borderId="0" xfId="42" applyFont="1" applyFill="1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43" fontId="5" fillId="0" borderId="0" xfId="42" applyFont="1" applyBorder="1" applyAlignment="1" applyProtection="1">
      <alignment/>
      <protection/>
    </xf>
    <xf numFmtId="43" fontId="25" fillId="0" borderId="11" xfId="42" applyFont="1" applyBorder="1" applyAlignment="1">
      <alignment horizontal="center"/>
    </xf>
    <xf numFmtId="188" fontId="26" fillId="0" borderId="11" xfId="42" applyNumberFormat="1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41" fontId="56" fillId="0" borderId="0" xfId="0" applyNumberFormat="1" applyFont="1" applyFill="1" applyAlignment="1">
      <alignment/>
    </xf>
    <xf numFmtId="43" fontId="6" fillId="0" borderId="11" xfId="42" applyFont="1" applyFill="1" applyBorder="1" applyAlignment="1" applyProtection="1">
      <alignment/>
      <protection locked="0"/>
    </xf>
    <xf numFmtId="43" fontId="56" fillId="0" borderId="11" xfId="42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188" fontId="0" fillId="0" borderId="11" xfId="42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3" fontId="57" fillId="0" borderId="11" xfId="42" applyFont="1" applyBorder="1" applyAlignment="1" applyProtection="1">
      <alignment/>
      <protection/>
    </xf>
    <xf numFmtId="43" fontId="56" fillId="0" borderId="11" xfId="42" applyFont="1" applyBorder="1" applyAlignment="1" applyProtection="1">
      <alignment/>
      <protection locked="0"/>
    </xf>
    <xf numFmtId="41" fontId="56" fillId="0" borderId="11" xfId="42" applyNumberFormat="1" applyFont="1" applyFill="1" applyBorder="1" applyAlignment="1" applyProtection="1">
      <alignment/>
      <protection/>
    </xf>
    <xf numFmtId="41" fontId="57" fillId="0" borderId="11" xfId="42" applyNumberFormat="1" applyFont="1" applyFill="1" applyBorder="1" applyAlignment="1">
      <alignment/>
    </xf>
    <xf numFmtId="188" fontId="0" fillId="0" borderId="0" xfId="0" applyNumberFormat="1" applyAlignment="1">
      <alignment/>
    </xf>
    <xf numFmtId="41" fontId="6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56" fillId="0" borderId="0" xfId="0" applyNumberFormat="1" applyFont="1" applyAlignment="1">
      <alignment/>
    </xf>
    <xf numFmtId="43" fontId="57" fillId="0" borderId="0" xfId="42" applyFont="1" applyAlignment="1">
      <alignment/>
    </xf>
    <xf numFmtId="0" fontId="23" fillId="0" borderId="11" xfId="0" applyFont="1" applyBorder="1" applyAlignment="1">
      <alignment horizontal="center" wrapText="1"/>
    </xf>
    <xf numFmtId="188" fontId="6" fillId="35" borderId="10" xfId="42" applyNumberFormat="1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/>
    </xf>
    <xf numFmtId="0" fontId="56" fillId="0" borderId="0" xfId="0" applyFont="1" applyFill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  <xf numFmtId="0" fontId="56" fillId="0" borderId="11" xfId="0" applyFont="1" applyBorder="1" applyAlignment="1">
      <alignment horizontal="center" vertical="center"/>
    </xf>
    <xf numFmtId="43" fontId="56" fillId="0" borderId="11" xfId="42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 wrapText="1"/>
    </xf>
    <xf numFmtId="43" fontId="26" fillId="0" borderId="11" xfId="42" applyFont="1" applyBorder="1" applyAlignment="1">
      <alignment horizontal="center" wrapText="1"/>
    </xf>
    <xf numFmtId="43" fontId="38" fillId="0" borderId="17" xfId="42" applyFont="1" applyBorder="1" applyAlignment="1">
      <alignment horizontal="center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="64" zoomScaleNormal="64" zoomScalePageLayoutView="0" workbookViewId="0" topLeftCell="A70">
      <selection activeCell="D91" sqref="D91"/>
    </sheetView>
  </sheetViews>
  <sheetFormatPr defaultColWidth="39.7109375" defaultRowHeight="15"/>
  <cols>
    <col min="1" max="1" width="75.7109375" style="155" customWidth="1"/>
    <col min="2" max="2" width="84.421875" style="126" bestFit="1" customWidth="1"/>
    <col min="3" max="3" width="14.421875" style="126" customWidth="1"/>
    <col min="4" max="4" width="33.00390625" style="149" customWidth="1"/>
    <col min="5" max="5" width="31.421875" style="149" customWidth="1"/>
    <col min="6" max="9" width="39.7109375" style="127" customWidth="1"/>
    <col min="10" max="16384" width="39.7109375" style="126" customWidth="1"/>
  </cols>
  <sheetData>
    <row r="1" spans="1:5" ht="21">
      <c r="A1" s="182" t="s">
        <v>362</v>
      </c>
      <c r="B1" s="182"/>
      <c r="C1" s="124"/>
      <c r="D1" s="125"/>
      <c r="E1" s="125"/>
    </row>
    <row r="2" spans="1:5" ht="49.5" customHeight="1">
      <c r="A2" s="182" t="s">
        <v>363</v>
      </c>
      <c r="B2" s="182"/>
      <c r="C2" s="124"/>
      <c r="D2" s="125"/>
      <c r="E2" s="125"/>
    </row>
    <row r="3" spans="1:5" ht="21">
      <c r="A3" s="182" t="s">
        <v>364</v>
      </c>
      <c r="B3" s="182"/>
      <c r="C3" s="124"/>
      <c r="D3" s="125"/>
      <c r="E3" s="125"/>
    </row>
    <row r="4" spans="1:5" ht="21">
      <c r="A4" s="182" t="s">
        <v>365</v>
      </c>
      <c r="B4" s="182"/>
      <c r="C4" s="124"/>
      <c r="D4" s="125"/>
      <c r="E4" s="125"/>
    </row>
    <row r="5" spans="1:5" ht="21">
      <c r="A5" s="183" t="s">
        <v>178</v>
      </c>
      <c r="B5" s="183"/>
      <c r="C5" s="183"/>
      <c r="D5" s="183"/>
      <c r="E5" s="183"/>
    </row>
    <row r="6" spans="1:5" s="127" customFormat="1" ht="21">
      <c r="A6" s="184" t="s">
        <v>370</v>
      </c>
      <c r="B6" s="184"/>
      <c r="C6" s="184"/>
      <c r="D6" s="184"/>
      <c r="E6" s="184"/>
    </row>
    <row r="7" spans="1:5" ht="21">
      <c r="A7" s="185" t="s">
        <v>58</v>
      </c>
      <c r="B7" s="185"/>
      <c r="C7" s="185"/>
      <c r="D7" s="185"/>
      <c r="E7" s="185"/>
    </row>
    <row r="8" spans="1:5" ht="15" customHeight="1">
      <c r="A8" s="186" t="s">
        <v>59</v>
      </c>
      <c r="B8" s="186" t="s">
        <v>0</v>
      </c>
      <c r="C8" s="186" t="s">
        <v>324</v>
      </c>
      <c r="D8" s="187" t="s">
        <v>325</v>
      </c>
      <c r="E8" s="187"/>
    </row>
    <row r="9" spans="1:5" ht="21">
      <c r="A9" s="186"/>
      <c r="B9" s="186"/>
      <c r="C9" s="186"/>
      <c r="D9" s="128" t="s">
        <v>3</v>
      </c>
      <c r="E9" s="128" t="s">
        <v>4</v>
      </c>
    </row>
    <row r="10" spans="1:5" ht="21">
      <c r="A10" s="129">
        <v>1</v>
      </c>
      <c r="B10" s="129">
        <v>2</v>
      </c>
      <c r="C10" s="129">
        <v>3</v>
      </c>
      <c r="D10" s="130">
        <v>4</v>
      </c>
      <c r="E10" s="130">
        <v>4</v>
      </c>
    </row>
    <row r="11" spans="1:5" ht="21">
      <c r="A11" s="131" t="s">
        <v>57</v>
      </c>
      <c r="B11" s="132" t="s">
        <v>60</v>
      </c>
      <c r="C11" s="133"/>
      <c r="D11" s="174">
        <f>D12+D13+D14+D15</f>
        <v>61128.53999999998</v>
      </c>
      <c r="E11" s="134">
        <f>E12+E13+E14+E15</f>
        <v>67362.34000000003</v>
      </c>
    </row>
    <row r="12" spans="1:5" ht="21">
      <c r="A12" s="131" t="s">
        <v>328</v>
      </c>
      <c r="B12" s="132" t="s">
        <v>61</v>
      </c>
      <c r="C12" s="133"/>
      <c r="D12" s="136"/>
      <c r="E12" s="135"/>
    </row>
    <row r="13" spans="1:5" ht="21">
      <c r="A13" s="131" t="s">
        <v>62</v>
      </c>
      <c r="B13" s="132" t="s">
        <v>63</v>
      </c>
      <c r="C13" s="133"/>
      <c r="D13" s="136">
        <v>568767.45</v>
      </c>
      <c r="E13" s="136">
        <v>560014.16</v>
      </c>
    </row>
    <row r="14" spans="1:5" ht="42">
      <c r="A14" s="131" t="s">
        <v>327</v>
      </c>
      <c r="B14" s="137" t="s">
        <v>64</v>
      </c>
      <c r="C14" s="133"/>
      <c r="D14" s="136"/>
      <c r="E14" s="136"/>
    </row>
    <row r="15" spans="1:5" ht="21">
      <c r="A15" s="131" t="s">
        <v>329</v>
      </c>
      <c r="B15" s="137" t="s">
        <v>65</v>
      </c>
      <c r="C15" s="133"/>
      <c r="D15" s="136">
        <v>-507638.91</v>
      </c>
      <c r="E15" s="136">
        <f>-492651.82</f>
        <v>-492651.82</v>
      </c>
    </row>
    <row r="16" spans="1:5" ht="42">
      <c r="A16" s="131" t="s">
        <v>57</v>
      </c>
      <c r="B16" s="137" t="s">
        <v>66</v>
      </c>
      <c r="C16" s="133"/>
      <c r="D16" s="138">
        <f>D17+D18+D19+D20+D21</f>
        <v>1090301.7899999998</v>
      </c>
      <c r="E16" s="138">
        <f>E17+E18+E19+E20+E21</f>
        <v>1101977.06</v>
      </c>
    </row>
    <row r="17" spans="1:5" ht="42">
      <c r="A17" s="131" t="s">
        <v>330</v>
      </c>
      <c r="B17" s="137" t="s">
        <v>67</v>
      </c>
      <c r="C17" s="133"/>
      <c r="D17" s="136">
        <v>1263084.23</v>
      </c>
      <c r="E17" s="136">
        <v>1263084.23</v>
      </c>
    </row>
    <row r="18" spans="1:5" ht="42">
      <c r="A18" s="131" t="s">
        <v>68</v>
      </c>
      <c r="B18" s="137" t="s">
        <v>69</v>
      </c>
      <c r="C18" s="133"/>
      <c r="D18" s="136">
        <v>1206265.78</v>
      </c>
      <c r="E18" s="136">
        <v>1269354.48</v>
      </c>
    </row>
    <row r="19" spans="1:5" ht="63">
      <c r="A19" s="131" t="s">
        <v>331</v>
      </c>
      <c r="B19" s="137" t="s">
        <v>70</v>
      </c>
      <c r="C19" s="133"/>
      <c r="D19" s="136"/>
      <c r="E19" s="136"/>
    </row>
    <row r="20" spans="1:5" ht="42">
      <c r="A20" s="131" t="s">
        <v>71</v>
      </c>
      <c r="B20" s="137" t="s">
        <v>72</v>
      </c>
      <c r="C20" s="133"/>
      <c r="D20" s="136"/>
      <c r="E20" s="136">
        <v>17560.83</v>
      </c>
    </row>
    <row r="21" spans="1:5" ht="42">
      <c r="A21" s="131" t="s">
        <v>332</v>
      </c>
      <c r="B21" s="137" t="s">
        <v>73</v>
      </c>
      <c r="C21" s="133"/>
      <c r="D21" s="136">
        <v>-1379048.22</v>
      </c>
      <c r="E21" s="136">
        <v>-1448022.48</v>
      </c>
    </row>
    <row r="22" spans="1:5" ht="21">
      <c r="A22" s="131" t="s">
        <v>57</v>
      </c>
      <c r="B22" s="132" t="s">
        <v>74</v>
      </c>
      <c r="C22" s="133"/>
      <c r="D22" s="138">
        <f>D23+D35</f>
        <v>13492993.469999999</v>
      </c>
      <c r="E22" s="139">
        <f>E23+E35</f>
        <v>15128313.879999999</v>
      </c>
    </row>
    <row r="23" spans="1:5" ht="21">
      <c r="A23" s="131" t="s">
        <v>57</v>
      </c>
      <c r="B23" s="137" t="s">
        <v>75</v>
      </c>
      <c r="C23" s="133"/>
      <c r="D23" s="138">
        <f>D24+D25+D26+D27+D28+D29+D30+D31+D32+D33+D34</f>
        <v>12877993.469999999</v>
      </c>
      <c r="E23" s="139">
        <f>E24+E25+E26+E27+E28+E29+E30+E31+E32+E33+E34</f>
        <v>14633313.879999999</v>
      </c>
    </row>
    <row r="24" spans="1:5" ht="21">
      <c r="A24" s="140" t="s">
        <v>76</v>
      </c>
      <c r="B24" s="132" t="s">
        <v>77</v>
      </c>
      <c r="C24" s="133"/>
      <c r="D24" s="141">
        <v>12205937.29</v>
      </c>
      <c r="E24" s="142">
        <v>13989106.1</v>
      </c>
    </row>
    <row r="25" spans="1:5" ht="21">
      <c r="A25" s="140" t="s">
        <v>78</v>
      </c>
      <c r="B25" s="132" t="s">
        <v>79</v>
      </c>
      <c r="C25" s="133"/>
      <c r="D25" s="136"/>
      <c r="E25" s="135"/>
    </row>
    <row r="26" spans="1:5" ht="21">
      <c r="A26" s="140" t="s">
        <v>80</v>
      </c>
      <c r="B26" s="132" t="s">
        <v>81</v>
      </c>
      <c r="C26" s="133"/>
      <c r="D26" s="136"/>
      <c r="E26" s="135"/>
    </row>
    <row r="27" spans="1:5" ht="21">
      <c r="A27" s="140" t="s">
        <v>82</v>
      </c>
      <c r="B27" s="132" t="s">
        <v>83</v>
      </c>
      <c r="C27" s="133"/>
      <c r="D27" s="136"/>
      <c r="E27" s="135"/>
    </row>
    <row r="28" spans="1:5" ht="21">
      <c r="A28" s="140" t="s">
        <v>84</v>
      </c>
      <c r="B28" s="132" t="s">
        <v>85</v>
      </c>
      <c r="C28" s="133"/>
      <c r="D28" s="136">
        <f>28478.34+5000</f>
        <v>33478.34</v>
      </c>
      <c r="E28" s="135">
        <v>13139.54</v>
      </c>
    </row>
    <row r="29" spans="1:5" ht="63">
      <c r="A29" s="140" t="s">
        <v>86</v>
      </c>
      <c r="B29" s="137" t="s">
        <v>87</v>
      </c>
      <c r="C29" s="133"/>
      <c r="D29" s="141">
        <f>569049.37+19528.47</f>
        <v>588577.84</v>
      </c>
      <c r="E29" s="142">
        <v>581068.24</v>
      </c>
    </row>
    <row r="30" spans="1:5" ht="21">
      <c r="A30" s="131" t="s">
        <v>333</v>
      </c>
      <c r="B30" s="132" t="s">
        <v>88</v>
      </c>
      <c r="C30" s="133"/>
      <c r="D30" s="135">
        <v>50000</v>
      </c>
      <c r="E30" s="135">
        <v>50000</v>
      </c>
    </row>
    <row r="31" spans="1:5" ht="21">
      <c r="A31" s="131" t="s">
        <v>334</v>
      </c>
      <c r="B31" s="132" t="s">
        <v>89</v>
      </c>
      <c r="C31" s="133"/>
      <c r="D31" s="135"/>
      <c r="E31" s="135"/>
    </row>
    <row r="32" spans="1:5" ht="21">
      <c r="A32" s="140" t="s">
        <v>90</v>
      </c>
      <c r="B32" s="132" t="s">
        <v>91</v>
      </c>
      <c r="C32" s="133"/>
      <c r="D32" s="135"/>
      <c r="E32" s="135"/>
    </row>
    <row r="33" spans="1:5" ht="21">
      <c r="A33" s="140" t="s">
        <v>92</v>
      </c>
      <c r="B33" s="132" t="s">
        <v>93</v>
      </c>
      <c r="C33" s="133"/>
      <c r="D33" s="135"/>
      <c r="E33" s="135"/>
    </row>
    <row r="34" spans="1:5" ht="21">
      <c r="A34" s="140" t="s">
        <v>94</v>
      </c>
      <c r="B34" s="132" t="s">
        <v>95</v>
      </c>
      <c r="C34" s="133"/>
      <c r="D34" s="135"/>
      <c r="E34" s="135"/>
    </row>
    <row r="35" spans="1:5" ht="42">
      <c r="A35" s="131" t="s">
        <v>57</v>
      </c>
      <c r="B35" s="137" t="s">
        <v>96</v>
      </c>
      <c r="C35" s="133"/>
      <c r="D35" s="139">
        <f>D36+D37+D38</f>
        <v>615000</v>
      </c>
      <c r="E35" s="139">
        <f>E36+E37+E38</f>
        <v>495000</v>
      </c>
    </row>
    <row r="36" spans="1:5" ht="42">
      <c r="A36" s="140" t="s">
        <v>97</v>
      </c>
      <c r="B36" s="137" t="s">
        <v>98</v>
      </c>
      <c r="C36" s="133"/>
      <c r="D36" s="135">
        <v>495000</v>
      </c>
      <c r="E36" s="135">
        <v>495000</v>
      </c>
    </row>
    <row r="37" spans="1:5" ht="42">
      <c r="A37" s="131" t="s">
        <v>335</v>
      </c>
      <c r="B37" s="137" t="s">
        <v>99</v>
      </c>
      <c r="C37" s="133"/>
      <c r="D37" s="135"/>
      <c r="E37" s="135"/>
    </row>
    <row r="38" spans="1:5" ht="42">
      <c r="A38" s="131" t="s">
        <v>336</v>
      </c>
      <c r="B38" s="137" t="s">
        <v>100</v>
      </c>
      <c r="C38" s="133"/>
      <c r="D38" s="135">
        <v>120000</v>
      </c>
      <c r="E38" s="135">
        <v>0</v>
      </c>
    </row>
    <row r="39" spans="1:5" ht="21">
      <c r="A39" s="131" t="s">
        <v>57</v>
      </c>
      <c r="B39" s="132" t="s">
        <v>101</v>
      </c>
      <c r="C39" s="133"/>
      <c r="D39" s="138">
        <f>D40+D41+D42</f>
        <v>4124862.27</v>
      </c>
      <c r="E39" s="138">
        <f>E40+E41+E42</f>
        <v>2236507.57</v>
      </c>
    </row>
    <row r="40" spans="1:5" ht="21">
      <c r="A40" s="131" t="s">
        <v>102</v>
      </c>
      <c r="B40" s="132" t="s">
        <v>103</v>
      </c>
      <c r="C40" s="133"/>
      <c r="D40" s="136">
        <v>1930299.84</v>
      </c>
      <c r="E40" s="136">
        <v>165831.32</v>
      </c>
    </row>
    <row r="41" spans="1:5" ht="21">
      <c r="A41" s="131" t="s">
        <v>104</v>
      </c>
      <c r="B41" s="132" t="s">
        <v>105</v>
      </c>
      <c r="C41" s="133"/>
      <c r="D41" s="136">
        <v>2178218.03</v>
      </c>
      <c r="E41" s="136">
        <v>2036751.92</v>
      </c>
    </row>
    <row r="42" spans="1:5" ht="42">
      <c r="A42" s="131">
        <v>186</v>
      </c>
      <c r="B42" s="137" t="s">
        <v>106</v>
      </c>
      <c r="C42" s="133"/>
      <c r="D42" s="136">
        <v>16344.4</v>
      </c>
      <c r="E42" s="136">
        <v>33924.33</v>
      </c>
    </row>
    <row r="43" spans="1:5" ht="21">
      <c r="A43" s="131" t="s">
        <v>57</v>
      </c>
      <c r="B43" s="132" t="s">
        <v>107</v>
      </c>
      <c r="C43" s="133"/>
      <c r="D43" s="138">
        <f>D44+D45+D52</f>
        <v>4099670.5199999996</v>
      </c>
      <c r="E43" s="138">
        <f>E44+E45+E52</f>
        <v>3225811.94</v>
      </c>
    </row>
    <row r="44" spans="1:5" ht="21">
      <c r="A44" s="131">
        <v>11</v>
      </c>
      <c r="B44" s="132" t="s">
        <v>108</v>
      </c>
      <c r="C44" s="133"/>
      <c r="D44" s="141">
        <f>532356.45+38</f>
        <v>532394.45</v>
      </c>
      <c r="E44" s="141">
        <v>289442.21</v>
      </c>
    </row>
    <row r="45" spans="1:5" ht="21">
      <c r="A45" s="131" t="s">
        <v>57</v>
      </c>
      <c r="B45" s="132" t="s">
        <v>109</v>
      </c>
      <c r="C45" s="133"/>
      <c r="D45" s="138">
        <f>SUM(D46:D51)</f>
        <v>3567276.07</v>
      </c>
      <c r="E45" s="138">
        <f>SUM(E46:E51)</f>
        <v>2936369.73</v>
      </c>
    </row>
    <row r="46" spans="1:5" ht="21">
      <c r="A46" s="131">
        <v>12</v>
      </c>
      <c r="B46" s="143" t="s">
        <v>110</v>
      </c>
      <c r="C46" s="144"/>
      <c r="D46" s="136">
        <v>1277064.79</v>
      </c>
      <c r="E46" s="136">
        <v>829621.18</v>
      </c>
    </row>
    <row r="47" spans="1:5" ht="42">
      <c r="A47" s="131">
        <v>13</v>
      </c>
      <c r="B47" s="137" t="s">
        <v>111</v>
      </c>
      <c r="C47" s="133"/>
      <c r="D47" s="136">
        <v>55405.89</v>
      </c>
      <c r="E47" s="136">
        <v>31495.86</v>
      </c>
    </row>
    <row r="48" spans="1:5" ht="21">
      <c r="A48" s="131">
        <v>14</v>
      </c>
      <c r="B48" s="137" t="s">
        <v>112</v>
      </c>
      <c r="C48" s="133"/>
      <c r="D48" s="136">
        <v>124326.29</v>
      </c>
      <c r="E48" s="136">
        <v>108533.53</v>
      </c>
    </row>
    <row r="49" spans="1:5" ht="21">
      <c r="A49" s="131">
        <v>15</v>
      </c>
      <c r="B49" s="137" t="s">
        <v>113</v>
      </c>
      <c r="C49" s="133"/>
      <c r="D49" s="136">
        <v>84548.89</v>
      </c>
      <c r="E49" s="136">
        <v>71655.58</v>
      </c>
    </row>
    <row r="50" spans="1:5" ht="21">
      <c r="A50" s="131">
        <v>16</v>
      </c>
      <c r="B50" s="137" t="s">
        <v>114</v>
      </c>
      <c r="C50" s="133"/>
      <c r="D50" s="136">
        <v>1894877.29</v>
      </c>
      <c r="E50" s="136">
        <v>1773725.69</v>
      </c>
    </row>
    <row r="51" spans="1:5" ht="21">
      <c r="A51" s="131">
        <v>17</v>
      </c>
      <c r="B51" s="137" t="s">
        <v>115</v>
      </c>
      <c r="C51" s="133"/>
      <c r="D51" s="136">
        <v>131052.92</v>
      </c>
      <c r="E51" s="136">
        <v>121337.89</v>
      </c>
    </row>
    <row r="52" spans="1:5" ht="21">
      <c r="A52" s="140" t="s">
        <v>116</v>
      </c>
      <c r="B52" s="132" t="s">
        <v>117</v>
      </c>
      <c r="C52" s="133"/>
      <c r="D52" s="136"/>
      <c r="E52" s="136"/>
    </row>
    <row r="53" spans="1:5" ht="42">
      <c r="A53" s="140" t="s">
        <v>118</v>
      </c>
      <c r="B53" s="132" t="s">
        <v>119</v>
      </c>
      <c r="C53" s="133"/>
      <c r="D53" s="145">
        <v>1023213.5</v>
      </c>
      <c r="E53" s="145">
        <v>855818.2200000001</v>
      </c>
    </row>
    <row r="54" spans="1:5" ht="21">
      <c r="A54" s="131" t="s">
        <v>352</v>
      </c>
      <c r="B54" s="132" t="s">
        <v>120</v>
      </c>
      <c r="C54" s="133"/>
      <c r="D54" s="145">
        <f>+D55+D56</f>
        <v>440440.83</v>
      </c>
      <c r="E54" s="145">
        <f>+E55+E56</f>
        <v>414453.20999999996</v>
      </c>
    </row>
    <row r="55" spans="1:5" ht="21">
      <c r="A55" s="131" t="s">
        <v>351</v>
      </c>
      <c r="B55" s="132" t="s">
        <v>121</v>
      </c>
      <c r="C55" s="133"/>
      <c r="D55" s="136">
        <v>351690.53</v>
      </c>
      <c r="E55" s="136">
        <v>351396.86</v>
      </c>
    </row>
    <row r="56" spans="1:5" ht="21">
      <c r="A56" s="140" t="s">
        <v>326</v>
      </c>
      <c r="B56" s="132" t="s">
        <v>122</v>
      </c>
      <c r="C56" s="133"/>
      <c r="D56" s="136">
        <v>88750.3</v>
      </c>
      <c r="E56" s="136">
        <v>63056.35</v>
      </c>
    </row>
    <row r="57" spans="1:5" ht="21">
      <c r="A57" s="131" t="s">
        <v>350</v>
      </c>
      <c r="B57" s="132" t="s">
        <v>123</v>
      </c>
      <c r="C57" s="133"/>
      <c r="D57" s="145">
        <v>6862.2</v>
      </c>
      <c r="E57" s="145">
        <f>4562.4+1904.98</f>
        <v>6467.379999999999</v>
      </c>
    </row>
    <row r="58" spans="1:6" ht="21">
      <c r="A58" s="131"/>
      <c r="B58" s="132" t="s">
        <v>124</v>
      </c>
      <c r="C58" s="133"/>
      <c r="D58" s="138">
        <f>D11+D16+D22+D39+D43+D53+D54+D57</f>
        <v>24339473.119999997</v>
      </c>
      <c r="E58" s="139">
        <f>E11+E16+E22+E39+E43+E53+E54+E57</f>
        <v>23036711.599999998</v>
      </c>
      <c r="F58" s="146"/>
    </row>
    <row r="59" spans="1:6" ht="21">
      <c r="A59" s="188" t="s">
        <v>125</v>
      </c>
      <c r="B59" s="188"/>
      <c r="C59" s="188"/>
      <c r="D59" s="188"/>
      <c r="E59" s="188"/>
      <c r="F59" s="147"/>
    </row>
    <row r="60" spans="1:5" ht="21">
      <c r="A60" s="186" t="s">
        <v>59</v>
      </c>
      <c r="B60" s="186" t="s">
        <v>0</v>
      </c>
      <c r="C60" s="186" t="s">
        <v>324</v>
      </c>
      <c r="D60" s="187" t="s">
        <v>325</v>
      </c>
      <c r="E60" s="187"/>
    </row>
    <row r="61" spans="1:5" ht="21">
      <c r="A61" s="186"/>
      <c r="B61" s="186"/>
      <c r="C61" s="186"/>
      <c r="D61" s="148" t="s">
        <v>3</v>
      </c>
      <c r="E61" s="148" t="s">
        <v>4</v>
      </c>
    </row>
    <row r="62" spans="1:5" ht="21">
      <c r="A62" s="129">
        <v>1</v>
      </c>
      <c r="B62" s="129">
        <v>2</v>
      </c>
      <c r="C62" s="129">
        <v>3</v>
      </c>
      <c r="D62" s="130">
        <v>4</v>
      </c>
      <c r="E62" s="130">
        <v>4</v>
      </c>
    </row>
    <row r="63" spans="1:6" ht="21">
      <c r="A63" s="129" t="s">
        <v>57</v>
      </c>
      <c r="B63" s="132" t="s">
        <v>126</v>
      </c>
      <c r="C63" s="133"/>
      <c r="D63" s="138">
        <f>D64+D65</f>
        <v>4033303.28</v>
      </c>
      <c r="E63" s="138">
        <f>E64+E65</f>
        <v>4033303.28</v>
      </c>
      <c r="F63" s="164"/>
    </row>
    <row r="64" spans="1:6" ht="21">
      <c r="A64" s="129">
        <v>900</v>
      </c>
      <c r="B64" s="132" t="s">
        <v>127</v>
      </c>
      <c r="C64" s="133"/>
      <c r="D64" s="136">
        <v>4033303.28</v>
      </c>
      <c r="E64" s="136">
        <v>4033303.28</v>
      </c>
      <c r="F64" s="164"/>
    </row>
    <row r="65" spans="1:6" ht="21">
      <c r="A65" s="129">
        <v>901</v>
      </c>
      <c r="B65" s="132" t="s">
        <v>128</v>
      </c>
      <c r="C65" s="133"/>
      <c r="D65" s="136"/>
      <c r="E65" s="136"/>
      <c r="F65" s="164"/>
    </row>
    <row r="66" spans="1:6" ht="21">
      <c r="A66" s="129" t="s">
        <v>57</v>
      </c>
      <c r="B66" s="132" t="s">
        <v>129</v>
      </c>
      <c r="C66" s="133"/>
      <c r="D66" s="138">
        <f>D67+D68+D73+D74+D75</f>
        <v>2392068.9998</v>
      </c>
      <c r="E66" s="138">
        <f>E67+E68+E73+E74+E75</f>
        <v>1761480.910000001</v>
      </c>
      <c r="F66" s="164"/>
    </row>
    <row r="67" spans="1:6" ht="21">
      <c r="A67" s="129">
        <v>910</v>
      </c>
      <c r="B67" s="150" t="s">
        <v>130</v>
      </c>
      <c r="C67" s="133"/>
      <c r="D67" s="135"/>
      <c r="E67" s="135"/>
      <c r="F67" s="164"/>
    </row>
    <row r="68" spans="1:6" ht="21">
      <c r="A68" s="129">
        <v>911</v>
      </c>
      <c r="B68" s="150" t="s">
        <v>131</v>
      </c>
      <c r="C68" s="133"/>
      <c r="D68" s="139">
        <f>D69+D70+D71+D72</f>
        <v>0</v>
      </c>
      <c r="E68" s="139">
        <f>E69+E70+E71+E72</f>
        <v>0</v>
      </c>
      <c r="F68" s="164"/>
    </row>
    <row r="69" spans="1:6" ht="21">
      <c r="A69" s="129" t="s">
        <v>57</v>
      </c>
      <c r="B69" s="132" t="s">
        <v>132</v>
      </c>
      <c r="C69" s="133"/>
      <c r="D69" s="135"/>
      <c r="E69" s="135"/>
      <c r="F69" s="164"/>
    </row>
    <row r="70" spans="1:6" ht="21">
      <c r="A70" s="129" t="s">
        <v>57</v>
      </c>
      <c r="B70" s="132" t="s">
        <v>133</v>
      </c>
      <c r="C70" s="133"/>
      <c r="D70" s="135"/>
      <c r="E70" s="135"/>
      <c r="F70" s="164"/>
    </row>
    <row r="71" spans="1:6" ht="21">
      <c r="A71" s="129" t="s">
        <v>57</v>
      </c>
      <c r="B71" s="132" t="s">
        <v>134</v>
      </c>
      <c r="C71" s="133"/>
      <c r="D71" s="135"/>
      <c r="E71" s="135"/>
      <c r="F71" s="164"/>
    </row>
    <row r="72" spans="1:6" ht="21">
      <c r="A72" s="129" t="s">
        <v>57</v>
      </c>
      <c r="B72" s="132" t="s">
        <v>135</v>
      </c>
      <c r="C72" s="133"/>
      <c r="D72" s="135"/>
      <c r="E72" s="135"/>
      <c r="F72" s="164"/>
    </row>
    <row r="73" spans="1:6" ht="21">
      <c r="A73" s="129">
        <v>919</v>
      </c>
      <c r="B73" s="150" t="s">
        <v>136</v>
      </c>
      <c r="C73" s="133"/>
      <c r="D73" s="135"/>
      <c r="E73" s="135"/>
      <c r="F73" s="164"/>
    </row>
    <row r="74" spans="1:6" ht="21">
      <c r="A74" s="129" t="s">
        <v>137</v>
      </c>
      <c r="B74" s="150" t="s">
        <v>138</v>
      </c>
      <c r="C74" s="133"/>
      <c r="D74" s="136">
        <v>290968.62</v>
      </c>
      <c r="E74" s="136">
        <v>467791.29</v>
      </c>
      <c r="F74" s="164"/>
    </row>
    <row r="75" spans="1:6" ht="21">
      <c r="A75" s="129" t="s">
        <v>57</v>
      </c>
      <c r="B75" s="143" t="s">
        <v>139</v>
      </c>
      <c r="C75" s="133"/>
      <c r="D75" s="138">
        <f>D76++D77</f>
        <v>2101100.3797999998</v>
      </c>
      <c r="E75" s="138">
        <f>E76++E77</f>
        <v>1293689.620000001</v>
      </c>
      <c r="F75" s="164"/>
    </row>
    <row r="76" spans="1:6" ht="21">
      <c r="A76" s="129" t="s">
        <v>140</v>
      </c>
      <c r="B76" s="137" t="s">
        <v>141</v>
      </c>
      <c r="C76" s="133"/>
      <c r="D76" s="173">
        <v>193689.62</v>
      </c>
      <c r="E76" s="136">
        <v>60917.78</v>
      </c>
      <c r="F76" s="164"/>
    </row>
    <row r="77" spans="1:6" ht="21">
      <c r="A77" s="129" t="s">
        <v>142</v>
      </c>
      <c r="B77" s="137" t="s">
        <v>143</v>
      </c>
      <c r="C77" s="133"/>
      <c r="D77" s="136">
        <v>1907410.7597999999</v>
      </c>
      <c r="E77" s="136">
        <v>1232771.840000001</v>
      </c>
      <c r="F77" s="164"/>
    </row>
    <row r="78" spans="1:6" ht="21">
      <c r="A78" s="129" t="s">
        <v>57</v>
      </c>
      <c r="B78" s="132" t="s">
        <v>144</v>
      </c>
      <c r="C78" s="133"/>
      <c r="D78" s="138">
        <f>D79+D86+D91</f>
        <v>16509500.03</v>
      </c>
      <c r="E78" s="138">
        <f>E79+E86+E91</f>
        <v>15975774.42</v>
      </c>
      <c r="F78" s="164"/>
    </row>
    <row r="79" spans="1:6" ht="21">
      <c r="A79" s="129" t="s">
        <v>57</v>
      </c>
      <c r="B79" s="132" t="s">
        <v>145</v>
      </c>
      <c r="C79" s="133"/>
      <c r="D79" s="138">
        <f>D80+D81+D82+D83+D84+D85</f>
        <v>16441353.559999999</v>
      </c>
      <c r="E79" s="138">
        <f>E80+E81+E82+E83+E84+E85</f>
        <v>15890035.65</v>
      </c>
      <c r="F79" s="164"/>
    </row>
    <row r="80" spans="1:6" ht="21">
      <c r="A80" s="129">
        <v>980</v>
      </c>
      <c r="B80" s="132" t="s">
        <v>146</v>
      </c>
      <c r="C80" s="133"/>
      <c r="D80" s="136">
        <v>6974220.9</v>
      </c>
      <c r="E80" s="136">
        <v>6320728.98</v>
      </c>
      <c r="F80" s="176"/>
    </row>
    <row r="81" spans="1:6" ht="21">
      <c r="A81" s="129">
        <v>982</v>
      </c>
      <c r="B81" s="132" t="s">
        <v>147</v>
      </c>
      <c r="C81" s="133"/>
      <c r="D81" s="136">
        <v>1882040.37</v>
      </c>
      <c r="E81" s="136">
        <v>1550663.26</v>
      </c>
      <c r="F81" s="164"/>
    </row>
    <row r="82" spans="1:6" ht="21">
      <c r="A82" s="129">
        <v>983</v>
      </c>
      <c r="B82" s="132" t="s">
        <v>148</v>
      </c>
      <c r="C82" s="133"/>
      <c r="D82" s="136">
        <v>6514189.6</v>
      </c>
      <c r="E82" s="136">
        <v>6938056.44</v>
      </c>
      <c r="F82" s="164"/>
    </row>
    <row r="83" spans="1:6" ht="21">
      <c r="A83" s="129">
        <v>984</v>
      </c>
      <c r="B83" s="132" t="s">
        <v>149</v>
      </c>
      <c r="C83" s="133"/>
      <c r="D83" s="136">
        <v>840703.27</v>
      </c>
      <c r="E83" s="136">
        <v>850387.55</v>
      </c>
      <c r="F83" s="164"/>
    </row>
    <row r="84" spans="1:6" ht="21">
      <c r="A84" s="129">
        <v>985</v>
      </c>
      <c r="B84" s="132" t="s">
        <v>150</v>
      </c>
      <c r="C84" s="133"/>
      <c r="D84" s="136"/>
      <c r="E84" s="135"/>
      <c r="F84" s="164"/>
    </row>
    <row r="85" spans="1:6" ht="21">
      <c r="A85" s="151" t="s">
        <v>151</v>
      </c>
      <c r="B85" s="137" t="s">
        <v>152</v>
      </c>
      <c r="C85" s="133"/>
      <c r="D85" s="136">
        <v>230199.42</v>
      </c>
      <c r="E85" s="135">
        <v>230199.42</v>
      </c>
      <c r="F85" s="164"/>
    </row>
    <row r="86" spans="1:6" ht="42">
      <c r="A86" s="129" t="s">
        <v>57</v>
      </c>
      <c r="B86" s="137" t="s">
        <v>153</v>
      </c>
      <c r="C86" s="133"/>
      <c r="D86" s="139">
        <f>D87+D88+D89+D90</f>
        <v>0</v>
      </c>
      <c r="E86" s="139">
        <f>E87+E88+E89+E90</f>
        <v>0</v>
      </c>
      <c r="F86" s="164"/>
    </row>
    <row r="87" spans="1:6" ht="21">
      <c r="A87" s="129">
        <v>970</v>
      </c>
      <c r="B87" s="137" t="s">
        <v>154</v>
      </c>
      <c r="C87" s="133"/>
      <c r="D87" s="135"/>
      <c r="E87" s="135"/>
      <c r="F87" s="164"/>
    </row>
    <row r="88" spans="1:6" ht="42">
      <c r="A88" s="129">
        <v>971</v>
      </c>
      <c r="B88" s="137" t="s">
        <v>155</v>
      </c>
      <c r="C88" s="133"/>
      <c r="D88" s="135"/>
      <c r="E88" s="135"/>
      <c r="F88" s="164"/>
    </row>
    <row r="89" spans="1:6" ht="42">
      <c r="A89" s="129">
        <v>972.973</v>
      </c>
      <c r="B89" s="137" t="s">
        <v>156</v>
      </c>
      <c r="C89" s="133"/>
      <c r="D89" s="135"/>
      <c r="E89" s="135"/>
      <c r="F89" s="164"/>
    </row>
    <row r="90" spans="1:6" ht="21">
      <c r="A90" s="129">
        <v>974</v>
      </c>
      <c r="B90" s="132" t="s">
        <v>157</v>
      </c>
      <c r="C90" s="133"/>
      <c r="D90" s="135"/>
      <c r="E90" s="135"/>
      <c r="F90" s="164"/>
    </row>
    <row r="91" spans="1:6" ht="21">
      <c r="A91" s="129" t="s">
        <v>57</v>
      </c>
      <c r="B91" s="132" t="s">
        <v>158</v>
      </c>
      <c r="C91" s="133"/>
      <c r="D91" s="138">
        <f>D92+D93</f>
        <v>68146.47</v>
      </c>
      <c r="E91" s="138">
        <f>E92+E93</f>
        <v>85738.76999999999</v>
      </c>
      <c r="F91" s="164"/>
    </row>
    <row r="92" spans="1:6" ht="21">
      <c r="A92" s="129">
        <v>960</v>
      </c>
      <c r="B92" s="132" t="s">
        <v>159</v>
      </c>
      <c r="C92" s="133"/>
      <c r="D92" s="136">
        <v>31646.47</v>
      </c>
      <c r="E92" s="136">
        <v>33238.77</v>
      </c>
      <c r="F92" s="164"/>
    </row>
    <row r="93" spans="1:6" ht="21">
      <c r="A93" s="152">
        <v>961962963967</v>
      </c>
      <c r="B93" s="132" t="s">
        <v>160</v>
      </c>
      <c r="C93" s="133"/>
      <c r="D93" s="136">
        <v>36500</v>
      </c>
      <c r="E93" s="136">
        <v>52500</v>
      </c>
      <c r="F93" s="164"/>
    </row>
    <row r="94" spans="1:6" ht="21">
      <c r="A94" s="129" t="s">
        <v>57</v>
      </c>
      <c r="B94" s="132" t="s">
        <v>161</v>
      </c>
      <c r="C94" s="133"/>
      <c r="D94" s="171">
        <f>D95+D96+D97+D98+D99+D100+D101</f>
        <v>709057.8899999999</v>
      </c>
      <c r="E94" s="139">
        <f>E95+E96+E97+E98+E99+E100+E101</f>
        <v>697204.54</v>
      </c>
      <c r="F94" s="164"/>
    </row>
    <row r="95" spans="1:6" ht="21">
      <c r="A95" s="129">
        <v>22</v>
      </c>
      <c r="B95" s="132" t="s">
        <v>162</v>
      </c>
      <c r="C95" s="133"/>
      <c r="D95" s="165">
        <v>2130.31</v>
      </c>
      <c r="E95" s="141">
        <v>3870.59</v>
      </c>
      <c r="F95" s="164"/>
    </row>
    <row r="96" spans="1:6" ht="21">
      <c r="A96" s="129">
        <v>23</v>
      </c>
      <c r="B96" s="137" t="s">
        <v>163</v>
      </c>
      <c r="C96" s="133"/>
      <c r="D96" s="166">
        <v>273944.86</v>
      </c>
      <c r="E96" s="136">
        <v>110145.12</v>
      </c>
      <c r="F96" s="164"/>
    </row>
    <row r="97" spans="1:6" ht="21">
      <c r="A97" s="129">
        <v>24</v>
      </c>
      <c r="B97" s="137" t="s">
        <v>164</v>
      </c>
      <c r="C97" s="133"/>
      <c r="D97" s="166"/>
      <c r="E97" s="135">
        <v>31516.6</v>
      </c>
      <c r="F97" s="164"/>
    </row>
    <row r="98" spans="1:6" ht="21">
      <c r="A98" s="129">
        <v>25</v>
      </c>
      <c r="B98" s="137" t="s">
        <v>165</v>
      </c>
      <c r="C98" s="133"/>
      <c r="D98" s="166">
        <v>79980.73</v>
      </c>
      <c r="E98" s="136">
        <v>117569.94</v>
      </c>
      <c r="F98" s="164"/>
    </row>
    <row r="99" spans="1:6" ht="21">
      <c r="A99" s="153">
        <v>26</v>
      </c>
      <c r="B99" s="137" t="s">
        <v>166</v>
      </c>
      <c r="C99" s="133"/>
      <c r="D99" s="166">
        <v>486.75</v>
      </c>
      <c r="E99" s="136">
        <v>2082.29</v>
      </c>
      <c r="F99" s="164"/>
    </row>
    <row r="100" spans="1:6" s="127" customFormat="1" ht="21">
      <c r="A100" s="154">
        <v>21</v>
      </c>
      <c r="B100" s="143" t="s">
        <v>167</v>
      </c>
      <c r="C100" s="144"/>
      <c r="D100" s="166"/>
      <c r="E100" s="136"/>
      <c r="F100" s="164"/>
    </row>
    <row r="101" spans="1:6" ht="21">
      <c r="A101" s="153" t="s">
        <v>168</v>
      </c>
      <c r="B101" s="137" t="s">
        <v>169</v>
      </c>
      <c r="C101" s="133"/>
      <c r="D101" s="172">
        <f>343923.24+8592</f>
        <v>352515.24</v>
      </c>
      <c r="E101" s="135">
        <f>310330.55+121689.45</f>
        <v>432020</v>
      </c>
      <c r="F101" s="164"/>
    </row>
    <row r="102" spans="1:6" ht="42">
      <c r="A102" s="129" t="s">
        <v>57</v>
      </c>
      <c r="B102" s="137" t="s">
        <v>170</v>
      </c>
      <c r="C102" s="133"/>
      <c r="D102" s="171">
        <f>D103+D104+D105+D106</f>
        <v>26581.99</v>
      </c>
      <c r="E102" s="139">
        <f>E103+E104+E105+E106</f>
        <v>42101.21</v>
      </c>
      <c r="F102" s="164"/>
    </row>
    <row r="103" spans="1:6" ht="21">
      <c r="A103" s="129">
        <v>950.951</v>
      </c>
      <c r="B103" s="137" t="s">
        <v>171</v>
      </c>
      <c r="C103" s="133"/>
      <c r="D103" s="172"/>
      <c r="E103" s="135"/>
      <c r="F103" s="164"/>
    </row>
    <row r="104" spans="1:6" ht="21">
      <c r="A104" s="129">
        <v>954</v>
      </c>
      <c r="B104" s="137" t="s">
        <v>172</v>
      </c>
      <c r="C104" s="133"/>
      <c r="D104" s="172"/>
      <c r="E104" s="135"/>
      <c r="F104" s="164"/>
    </row>
    <row r="105" spans="1:6" ht="21">
      <c r="A105" s="129" t="s">
        <v>173</v>
      </c>
      <c r="B105" s="132" t="s">
        <v>174</v>
      </c>
      <c r="C105" s="133"/>
      <c r="D105" s="172">
        <v>0</v>
      </c>
      <c r="E105" s="135">
        <v>0</v>
      </c>
      <c r="F105" s="164"/>
    </row>
    <row r="106" spans="1:6" ht="21">
      <c r="A106" s="129">
        <v>957</v>
      </c>
      <c r="B106" s="132" t="s">
        <v>175</v>
      </c>
      <c r="C106" s="133"/>
      <c r="D106" s="166">
        <v>26581.99</v>
      </c>
      <c r="E106" s="136">
        <v>42101.21</v>
      </c>
      <c r="F106" s="164"/>
    </row>
    <row r="107" spans="1:6" ht="21">
      <c r="A107" s="129">
        <v>969</v>
      </c>
      <c r="B107" s="132" t="s">
        <v>176</v>
      </c>
      <c r="C107" s="133"/>
      <c r="D107" s="166">
        <v>668961.12</v>
      </c>
      <c r="E107" s="136">
        <v>526847.24</v>
      </c>
      <c r="F107" s="164"/>
    </row>
    <row r="108" spans="1:6" ht="21">
      <c r="A108" s="129" t="s">
        <v>57</v>
      </c>
      <c r="B108" s="132" t="s">
        <v>177</v>
      </c>
      <c r="C108" s="133"/>
      <c r="D108" s="139">
        <f>D63+D66+D78+D94+D102+D107</f>
        <v>24339473.3098</v>
      </c>
      <c r="E108" s="139">
        <f>E63+E66+E78+E94+E102+E107</f>
        <v>23036711.599999998</v>
      </c>
      <c r="F108" s="164"/>
    </row>
    <row r="110" spans="1:5" ht="21">
      <c r="A110" s="182" t="s">
        <v>338</v>
      </c>
      <c r="B110" s="182"/>
      <c r="D110" s="156"/>
      <c r="E110" s="147"/>
    </row>
    <row r="111" spans="1:5" ht="21">
      <c r="A111" s="182" t="s">
        <v>366</v>
      </c>
      <c r="B111" s="182"/>
      <c r="D111" s="147"/>
      <c r="E111" s="147"/>
    </row>
    <row r="112" spans="1:5" ht="21">
      <c r="A112" s="157"/>
      <c r="B112" s="158"/>
      <c r="D112" s="147"/>
      <c r="E112" s="147"/>
    </row>
    <row r="113" spans="1:5" ht="21">
      <c r="A113" s="182" t="s">
        <v>339</v>
      </c>
      <c r="B113" s="182"/>
      <c r="D113" s="147"/>
      <c r="E113" s="147"/>
    </row>
    <row r="114" spans="1:5" ht="21">
      <c r="A114" s="182" t="s">
        <v>372</v>
      </c>
      <c r="B114" s="182"/>
      <c r="D114" s="147"/>
      <c r="E114" s="147"/>
    </row>
    <row r="116" spans="4:5" ht="21">
      <c r="D116" s="179"/>
      <c r="E116" s="159"/>
    </row>
  </sheetData>
  <sheetProtection/>
  <mergeCells count="20">
    <mergeCell ref="A60:A61"/>
    <mergeCell ref="B60:B61"/>
    <mergeCell ref="C60:C61"/>
    <mergeCell ref="D60:E60"/>
    <mergeCell ref="A113:B113"/>
    <mergeCell ref="A114:B114"/>
    <mergeCell ref="A110:B110"/>
    <mergeCell ref="A111:B111"/>
    <mergeCell ref="A7:E7"/>
    <mergeCell ref="A8:A9"/>
    <mergeCell ref="B8:B9"/>
    <mergeCell ref="C8:C9"/>
    <mergeCell ref="D8:E8"/>
    <mergeCell ref="A59:E59"/>
    <mergeCell ref="A1:B1"/>
    <mergeCell ref="A2:B2"/>
    <mergeCell ref="A3:B3"/>
    <mergeCell ref="A4:B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="69" zoomScaleNormal="69" zoomScalePageLayoutView="0" workbookViewId="0" topLeftCell="A91">
      <selection activeCell="D106" sqref="D106"/>
    </sheetView>
  </sheetViews>
  <sheetFormatPr defaultColWidth="43.140625" defaultRowHeight="15"/>
  <cols>
    <col min="1" max="1" width="43.140625" style="54" customWidth="1"/>
    <col min="2" max="2" width="101.28125" style="54" customWidth="1"/>
    <col min="3" max="3" width="11.8515625" style="54" bestFit="1" customWidth="1"/>
    <col min="4" max="4" width="29.00390625" style="54" customWidth="1"/>
    <col min="5" max="5" width="25.7109375" style="54" customWidth="1"/>
    <col min="6" max="16384" width="43.140625" style="54" customWidth="1"/>
  </cols>
  <sheetData>
    <row r="1" spans="1:2" ht="21">
      <c r="A1" s="182" t="s">
        <v>360</v>
      </c>
      <c r="B1" s="182"/>
    </row>
    <row r="2" spans="1:2" ht="21">
      <c r="A2" s="55" t="s">
        <v>342</v>
      </c>
      <c r="B2" s="55"/>
    </row>
    <row r="3" spans="1:2" ht="21">
      <c r="A3" s="55" t="s">
        <v>343</v>
      </c>
      <c r="B3" s="55"/>
    </row>
    <row r="4" spans="1:5" ht="21">
      <c r="A4" s="55" t="s">
        <v>344</v>
      </c>
      <c r="B4" s="55"/>
      <c r="E4" s="56"/>
    </row>
    <row r="5" spans="2:5" ht="21">
      <c r="B5" s="57" t="s">
        <v>294</v>
      </c>
      <c r="C5" s="57"/>
      <c r="D5" s="57"/>
      <c r="E5" s="58"/>
    </row>
    <row r="6" spans="2:5" ht="21">
      <c r="B6" s="59" t="s">
        <v>380</v>
      </c>
      <c r="C6" s="59"/>
      <c r="D6" s="59"/>
      <c r="E6" s="59"/>
    </row>
    <row r="7" spans="1:5" ht="21">
      <c r="A7" s="60" t="s">
        <v>59</v>
      </c>
      <c r="B7" s="61"/>
      <c r="C7" s="61" t="s">
        <v>1</v>
      </c>
      <c r="D7" s="61" t="s">
        <v>2</v>
      </c>
      <c r="E7" s="169"/>
    </row>
    <row r="8" spans="1:5" ht="21">
      <c r="A8" s="62"/>
      <c r="B8" s="63"/>
      <c r="C8" s="63"/>
      <c r="D8" s="63" t="s">
        <v>3</v>
      </c>
      <c r="E8" s="170" t="s">
        <v>4</v>
      </c>
    </row>
    <row r="9" spans="1:5" ht="21">
      <c r="A9" s="62">
        <v>1</v>
      </c>
      <c r="B9" s="63">
        <v>2</v>
      </c>
      <c r="C9" s="63">
        <v>3</v>
      </c>
      <c r="D9" s="63">
        <v>4</v>
      </c>
      <c r="E9" s="170">
        <v>5</v>
      </c>
    </row>
    <row r="10" spans="1:5" ht="21">
      <c r="A10" s="64"/>
      <c r="B10" s="65" t="s">
        <v>179</v>
      </c>
      <c r="C10" s="66"/>
      <c r="D10" s="69">
        <f>D11+D20</f>
        <v>8757587</v>
      </c>
      <c r="E10" s="69">
        <f>E11+E20</f>
        <v>8446283.05</v>
      </c>
    </row>
    <row r="11" spans="1:5" ht="21">
      <c r="A11" s="64"/>
      <c r="B11" s="67" t="s">
        <v>180</v>
      </c>
      <c r="C11" s="68"/>
      <c r="D11" s="69">
        <f>SUM(D12:D19)</f>
        <v>8145360.880000001</v>
      </c>
      <c r="E11" s="69">
        <f>SUM(E12:E19)</f>
        <v>7771005.980000001</v>
      </c>
    </row>
    <row r="12" spans="1:5" ht="21">
      <c r="A12" s="64">
        <v>750</v>
      </c>
      <c r="B12" s="70" t="s">
        <v>181</v>
      </c>
      <c r="C12" s="71"/>
      <c r="D12" s="72">
        <v>9918296.52</v>
      </c>
      <c r="E12" s="72">
        <f>9345045.24+155072.09</f>
        <v>9500117.33</v>
      </c>
    </row>
    <row r="13" spans="1:5" ht="21">
      <c r="A13" s="64">
        <v>752</v>
      </c>
      <c r="B13" s="70" t="s">
        <v>182</v>
      </c>
      <c r="C13" s="71"/>
      <c r="D13" s="72"/>
      <c r="E13" s="72">
        <v>65293.24</v>
      </c>
    </row>
    <row r="14" spans="1:5" ht="21">
      <c r="A14" s="64">
        <v>753</v>
      </c>
      <c r="B14" s="70" t="s">
        <v>183</v>
      </c>
      <c r="C14" s="71"/>
      <c r="D14" s="72"/>
      <c r="E14" s="72"/>
    </row>
    <row r="15" spans="1:5" ht="21">
      <c r="A15" s="64">
        <v>754</v>
      </c>
      <c r="B15" s="70" t="s">
        <v>184</v>
      </c>
      <c r="C15" s="71"/>
      <c r="D15" s="72"/>
      <c r="E15" s="72"/>
    </row>
    <row r="16" spans="1:5" ht="42">
      <c r="A16" s="64">
        <v>755</v>
      </c>
      <c r="B16" s="73" t="s">
        <v>185</v>
      </c>
      <c r="C16" s="71"/>
      <c r="D16" s="72">
        <v>-1153623.45</v>
      </c>
      <c r="E16" s="72">
        <v>-1664740.44</v>
      </c>
    </row>
    <row r="17" spans="1:5" ht="21">
      <c r="A17" s="64">
        <v>756</v>
      </c>
      <c r="B17" s="70" t="s">
        <v>186</v>
      </c>
      <c r="C17" s="71"/>
      <c r="D17" s="72">
        <v>-653491.92</v>
      </c>
      <c r="E17" s="72">
        <v>-659845.02</v>
      </c>
    </row>
    <row r="18" spans="1:5" ht="21">
      <c r="A18" s="64">
        <v>757</v>
      </c>
      <c r="B18" s="70" t="s">
        <v>187</v>
      </c>
      <c r="C18" s="71"/>
      <c r="D18" s="72"/>
      <c r="E18" s="72"/>
    </row>
    <row r="19" spans="1:5" ht="21">
      <c r="A19" s="64">
        <v>758</v>
      </c>
      <c r="B19" s="70" t="s">
        <v>188</v>
      </c>
      <c r="C19" s="71"/>
      <c r="D19" s="72">
        <v>34179.73</v>
      </c>
      <c r="E19" s="72">
        <v>530180.87</v>
      </c>
    </row>
    <row r="20" spans="1:5" ht="21">
      <c r="A20" s="74"/>
      <c r="B20" s="67" t="s">
        <v>189</v>
      </c>
      <c r="C20" s="68"/>
      <c r="D20" s="69">
        <f>D21+D22+D23+D24</f>
        <v>612226.12</v>
      </c>
      <c r="E20" s="69">
        <f>E21+E22+E23+E24</f>
        <v>675277.07</v>
      </c>
    </row>
    <row r="21" spans="1:5" ht="21">
      <c r="A21" s="64">
        <v>760</v>
      </c>
      <c r="B21" s="70" t="s">
        <v>190</v>
      </c>
      <c r="C21" s="71"/>
      <c r="D21" s="72">
        <v>321939.72</v>
      </c>
      <c r="E21" s="72">
        <v>295088.54</v>
      </c>
    </row>
    <row r="22" spans="1:5" ht="21">
      <c r="A22" s="64">
        <v>764</v>
      </c>
      <c r="B22" s="70" t="s">
        <v>191</v>
      </c>
      <c r="C22" s="71"/>
      <c r="D22" s="72">
        <v>60997</v>
      </c>
      <c r="E22" s="72">
        <v>145099.76</v>
      </c>
    </row>
    <row r="23" spans="1:5" ht="21">
      <c r="A23" s="64">
        <v>768</v>
      </c>
      <c r="B23" s="70" t="s">
        <v>192</v>
      </c>
      <c r="C23" s="71"/>
      <c r="D23" s="72"/>
      <c r="E23" s="72"/>
    </row>
    <row r="24" spans="1:5" ht="21">
      <c r="A24" s="64">
        <v>769</v>
      </c>
      <c r="B24" s="70" t="s">
        <v>193</v>
      </c>
      <c r="C24" s="71"/>
      <c r="D24" s="72">
        <v>229289.4</v>
      </c>
      <c r="E24" s="72">
        <v>235088.77</v>
      </c>
    </row>
    <row r="25" spans="1:6" ht="21">
      <c r="A25" s="64"/>
      <c r="B25" s="65" t="s">
        <v>194</v>
      </c>
      <c r="C25" s="66"/>
      <c r="D25" s="75">
        <f>D26+D37+D43</f>
        <v>3763656.0500000007</v>
      </c>
      <c r="E25" s="75">
        <f>E26+E37+E43</f>
        <v>4025268.7</v>
      </c>
      <c r="F25" s="178"/>
    </row>
    <row r="26" spans="1:5" ht="21">
      <c r="A26" s="64"/>
      <c r="B26" s="67" t="s">
        <v>195</v>
      </c>
      <c r="C26" s="68"/>
      <c r="D26" s="69">
        <f>D27+D28+D29+D30+D31+D32+D33+D34+D35+D36</f>
        <v>3093758.3000000007</v>
      </c>
      <c r="E26" s="69">
        <f>E27+E28+E29+E30+E31+E32+E33+E34+E35+E36</f>
        <v>3299252.47</v>
      </c>
    </row>
    <row r="27" spans="1:5" ht="21">
      <c r="A27" s="64">
        <v>400</v>
      </c>
      <c r="B27" s="70" t="s">
        <v>196</v>
      </c>
      <c r="C27" s="71"/>
      <c r="D27" s="72">
        <v>3337351.78</v>
      </c>
      <c r="E27" s="72">
        <v>3089173.46</v>
      </c>
    </row>
    <row r="28" spans="1:5" ht="21">
      <c r="A28" s="64"/>
      <c r="B28" s="70" t="s">
        <v>197</v>
      </c>
      <c r="C28" s="71"/>
      <c r="D28" s="72">
        <v>310249.7</v>
      </c>
      <c r="E28" s="72">
        <v>297653.53</v>
      </c>
    </row>
    <row r="29" spans="1:5" ht="21">
      <c r="A29" s="64">
        <v>402</v>
      </c>
      <c r="B29" s="73" t="s">
        <v>198</v>
      </c>
      <c r="C29" s="71"/>
      <c r="D29" s="72">
        <v>-181522.55</v>
      </c>
      <c r="E29" s="72">
        <v>-165335.17</v>
      </c>
    </row>
    <row r="30" spans="1:5" ht="42">
      <c r="A30" s="64">
        <v>403</v>
      </c>
      <c r="B30" s="73" t="s">
        <v>199</v>
      </c>
      <c r="C30" s="71"/>
      <c r="D30" s="72">
        <v>3600</v>
      </c>
      <c r="E30" s="72">
        <v>8486.77</v>
      </c>
    </row>
    <row r="31" spans="1:5" ht="42">
      <c r="A31" s="64">
        <v>404</v>
      </c>
      <c r="B31" s="73" t="s">
        <v>200</v>
      </c>
      <c r="C31" s="71"/>
      <c r="D31" s="72">
        <v>-140531.07</v>
      </c>
      <c r="E31" s="72">
        <v>-165689.83</v>
      </c>
    </row>
    <row r="32" spans="1:5" s="79" customFormat="1" ht="21">
      <c r="A32" s="76">
        <v>405</v>
      </c>
      <c r="B32" s="77" t="s">
        <v>201</v>
      </c>
      <c r="C32" s="78"/>
      <c r="D32" s="72">
        <v>331377.11</v>
      </c>
      <c r="E32" s="72">
        <v>38867.01</v>
      </c>
    </row>
    <row r="33" spans="1:5" s="79" customFormat="1" ht="42">
      <c r="A33" s="76">
        <v>406</v>
      </c>
      <c r="B33" s="77" t="s">
        <v>202</v>
      </c>
      <c r="C33" s="78"/>
      <c r="D33" s="72">
        <v>-133215.55</v>
      </c>
      <c r="E33" s="72">
        <v>109506.55</v>
      </c>
    </row>
    <row r="34" spans="1:5" s="79" customFormat="1" ht="21">
      <c r="A34" s="76">
        <v>407</v>
      </c>
      <c r="B34" s="80" t="s">
        <v>203</v>
      </c>
      <c r="C34" s="78"/>
      <c r="D34" s="72">
        <v>-423866.84</v>
      </c>
      <c r="E34" s="72">
        <v>35053.74</v>
      </c>
    </row>
    <row r="35" spans="1:5" s="79" customFormat="1" ht="42">
      <c r="A35" s="76">
        <v>408</v>
      </c>
      <c r="B35" s="77" t="s">
        <v>204</v>
      </c>
      <c r="C35" s="78"/>
      <c r="D35" s="72"/>
      <c r="E35" s="72"/>
    </row>
    <row r="36" spans="1:5" s="79" customFormat="1" ht="21">
      <c r="A36" s="76">
        <v>409</v>
      </c>
      <c r="B36" s="80" t="s">
        <v>205</v>
      </c>
      <c r="C36" s="78"/>
      <c r="D36" s="72">
        <v>-9684.28</v>
      </c>
      <c r="E36" s="72">
        <v>51536.41</v>
      </c>
    </row>
    <row r="37" spans="1:5" ht="21">
      <c r="A37" s="64"/>
      <c r="B37" s="81" t="s">
        <v>206</v>
      </c>
      <c r="C37" s="71"/>
      <c r="D37" s="82">
        <f>D38+D39+D40+D41+D42</f>
        <v>0</v>
      </c>
      <c r="E37" s="82">
        <f>E38+E39+E40+E41+E42</f>
        <v>0</v>
      </c>
    </row>
    <row r="38" spans="1:5" ht="21">
      <c r="A38" s="64" t="s">
        <v>207</v>
      </c>
      <c r="B38" s="70" t="s">
        <v>208</v>
      </c>
      <c r="C38" s="71"/>
      <c r="D38" s="72"/>
      <c r="E38" s="72"/>
    </row>
    <row r="39" spans="1:5" ht="21">
      <c r="A39" s="64" t="s">
        <v>209</v>
      </c>
      <c r="B39" s="70" t="s">
        <v>210</v>
      </c>
      <c r="C39" s="71"/>
      <c r="D39" s="72"/>
      <c r="E39" s="72"/>
    </row>
    <row r="40" spans="1:5" ht="21">
      <c r="A40" s="64">
        <v>415</v>
      </c>
      <c r="B40" s="70" t="s">
        <v>211</v>
      </c>
      <c r="C40" s="71"/>
      <c r="D40" s="72"/>
      <c r="E40" s="72"/>
    </row>
    <row r="41" spans="1:5" ht="21">
      <c r="A41" s="64">
        <v>416.417</v>
      </c>
      <c r="B41" s="70" t="s">
        <v>212</v>
      </c>
      <c r="C41" s="71"/>
      <c r="D41" s="72"/>
      <c r="E41" s="72"/>
    </row>
    <row r="42" spans="1:5" ht="21">
      <c r="A42" s="64">
        <v>418.419</v>
      </c>
      <c r="B42" s="70" t="s">
        <v>213</v>
      </c>
      <c r="C42" s="71"/>
      <c r="D42" s="72"/>
      <c r="E42" s="72"/>
    </row>
    <row r="43" spans="1:5" ht="21">
      <c r="A43" s="64"/>
      <c r="B43" s="67" t="s">
        <v>214</v>
      </c>
      <c r="C43" s="68"/>
      <c r="D43" s="69">
        <f>D44+D45+D46+D47+D48+D49+D50+D51+D52</f>
        <v>669897.75</v>
      </c>
      <c r="E43" s="69">
        <f>E44+E45+E46+E47+E48+E49+E50+E51+E52</f>
        <v>726016.23</v>
      </c>
    </row>
    <row r="44" spans="1:5" ht="21">
      <c r="A44" s="64">
        <v>420</v>
      </c>
      <c r="B44" s="70" t="s">
        <v>215</v>
      </c>
      <c r="C44" s="71"/>
      <c r="D44" s="72">
        <v>152264.26</v>
      </c>
      <c r="E44" s="72">
        <v>117389.8</v>
      </c>
    </row>
    <row r="45" spans="1:5" ht="21">
      <c r="A45" s="64">
        <v>421</v>
      </c>
      <c r="B45" s="70" t="s">
        <v>216</v>
      </c>
      <c r="C45" s="71"/>
      <c r="D45" s="72">
        <v>17167.01</v>
      </c>
      <c r="E45" s="72">
        <v>1780.12</v>
      </c>
    </row>
    <row r="46" spans="1:5" ht="21">
      <c r="A46" s="64">
        <v>422</v>
      </c>
      <c r="B46" s="70" t="s">
        <v>217</v>
      </c>
      <c r="C46" s="71"/>
      <c r="D46" s="72">
        <v>221126.59</v>
      </c>
      <c r="E46" s="72">
        <v>230266.44</v>
      </c>
    </row>
    <row r="47" spans="1:5" ht="21">
      <c r="A47" s="64">
        <v>423</v>
      </c>
      <c r="B47" s="70" t="s">
        <v>218</v>
      </c>
      <c r="C47" s="71"/>
      <c r="D47" s="72">
        <v>91249.11</v>
      </c>
      <c r="E47" s="72">
        <v>84927.23</v>
      </c>
    </row>
    <row r="48" spans="1:5" ht="21">
      <c r="A48" s="64">
        <v>424</v>
      </c>
      <c r="B48" s="70" t="s">
        <v>219</v>
      </c>
      <c r="C48" s="71"/>
      <c r="D48" s="72">
        <v>154546.57</v>
      </c>
      <c r="E48" s="72">
        <v>267043.34</v>
      </c>
    </row>
    <row r="49" spans="1:5" ht="21">
      <c r="A49" s="64">
        <v>429</v>
      </c>
      <c r="B49" s="70" t="s">
        <v>220</v>
      </c>
      <c r="C49" s="71"/>
      <c r="D49" s="72">
        <v>29536.51</v>
      </c>
      <c r="E49" s="72">
        <v>25402.54</v>
      </c>
    </row>
    <row r="50" spans="1:5" ht="42">
      <c r="A50" s="64">
        <v>460</v>
      </c>
      <c r="B50" s="73" t="s">
        <v>221</v>
      </c>
      <c r="C50" s="71"/>
      <c r="D50" s="72">
        <v>4007.7</v>
      </c>
      <c r="E50" s="72">
        <v>-793.24</v>
      </c>
    </row>
    <row r="51" spans="1:5" ht="21">
      <c r="A51" s="64">
        <v>463</v>
      </c>
      <c r="B51" s="70" t="s">
        <v>222</v>
      </c>
      <c r="C51" s="71"/>
      <c r="D51" s="72"/>
      <c r="E51" s="72"/>
    </row>
    <row r="52" spans="1:5" ht="21">
      <c r="A52" s="64">
        <v>462.469</v>
      </c>
      <c r="B52" s="70" t="s">
        <v>223</v>
      </c>
      <c r="C52" s="71"/>
      <c r="D52" s="72"/>
      <c r="E52" s="72"/>
    </row>
    <row r="53" spans="1:5" ht="21">
      <c r="A53" s="64"/>
      <c r="B53" s="67" t="s">
        <v>224</v>
      </c>
      <c r="C53" s="68"/>
      <c r="D53" s="69">
        <f>D10-D25</f>
        <v>4993930.949999999</v>
      </c>
      <c r="E53" s="69">
        <f>E10-E25</f>
        <v>4421014.350000001</v>
      </c>
    </row>
    <row r="54" spans="1:5" ht="21">
      <c r="A54" s="64"/>
      <c r="B54" s="67" t="s">
        <v>225</v>
      </c>
      <c r="C54" s="68"/>
      <c r="D54" s="181">
        <f>D55+D56+D57+D58+D62+D67+D74+D75</f>
        <v>3775063.0199999996</v>
      </c>
      <c r="E54" s="116">
        <f>E55+E56+E57+E58+E62+E67+E74+E75</f>
        <v>3538377.49</v>
      </c>
    </row>
    <row r="55" spans="1:5" ht="21">
      <c r="A55" s="83">
        <v>440</v>
      </c>
      <c r="B55" s="81" t="s">
        <v>226</v>
      </c>
      <c r="C55" s="71"/>
      <c r="D55" s="117">
        <v>2564149.87</v>
      </c>
      <c r="E55" s="117">
        <v>2411679.31</v>
      </c>
    </row>
    <row r="56" spans="1:5" ht="21">
      <c r="A56" s="83">
        <v>441</v>
      </c>
      <c r="B56" s="67" t="s">
        <v>227</v>
      </c>
      <c r="C56" s="68"/>
      <c r="D56" s="116">
        <v>-293.67</v>
      </c>
      <c r="E56" s="116">
        <v>-12162.25</v>
      </c>
    </row>
    <row r="57" spans="1:5" ht="21">
      <c r="A57" s="83">
        <v>45</v>
      </c>
      <c r="B57" s="81" t="s">
        <v>228</v>
      </c>
      <c r="C57" s="71"/>
      <c r="D57" s="117">
        <v>86466.32</v>
      </c>
      <c r="E57" s="117">
        <v>111051.55</v>
      </c>
    </row>
    <row r="58" spans="1:5" ht="21">
      <c r="A58" s="63"/>
      <c r="B58" s="67" t="s">
        <v>229</v>
      </c>
      <c r="C58" s="68"/>
      <c r="D58" s="118">
        <f>D59+D60+D61</f>
        <v>657866.0099999999</v>
      </c>
      <c r="E58" s="118">
        <f>E59+E60+E61</f>
        <v>622958.62</v>
      </c>
    </row>
    <row r="59" spans="1:5" ht="21">
      <c r="A59" s="83" t="s">
        <v>353</v>
      </c>
      <c r="B59" s="70" t="s">
        <v>230</v>
      </c>
      <c r="C59" s="71"/>
      <c r="D59" s="117">
        <v>375271.23</v>
      </c>
      <c r="E59" s="117">
        <v>354123.39</v>
      </c>
    </row>
    <row r="60" spans="1:5" ht="21">
      <c r="A60" s="83">
        <v>473.474</v>
      </c>
      <c r="B60" s="70" t="s">
        <v>231</v>
      </c>
      <c r="C60" s="71"/>
      <c r="D60" s="117">
        <v>262203.19</v>
      </c>
      <c r="E60" s="117">
        <v>246430.34</v>
      </c>
    </row>
    <row r="61" spans="1:5" ht="21">
      <c r="A61" s="83">
        <v>476</v>
      </c>
      <c r="B61" s="70" t="s">
        <v>232</v>
      </c>
      <c r="C61" s="71"/>
      <c r="D61" s="117">
        <v>20391.59</v>
      </c>
      <c r="E61" s="117">
        <v>22404.89</v>
      </c>
    </row>
    <row r="62" spans="1:5" ht="21">
      <c r="A62" s="63"/>
      <c r="B62" s="81" t="s">
        <v>233</v>
      </c>
      <c r="C62" s="71"/>
      <c r="D62" s="119">
        <f>D63+D64+D65+D66</f>
        <v>38652.8</v>
      </c>
      <c r="E62" s="119">
        <f>E63+E64+E65+E66</f>
        <v>45387.33</v>
      </c>
    </row>
    <row r="63" spans="1:5" ht="42">
      <c r="A63" s="83" t="s">
        <v>354</v>
      </c>
      <c r="B63" s="73" t="s">
        <v>234</v>
      </c>
      <c r="C63" s="85"/>
      <c r="D63" s="117">
        <v>14931.94</v>
      </c>
      <c r="E63" s="117">
        <v>7235.67</v>
      </c>
    </row>
    <row r="64" spans="1:5" ht="21">
      <c r="A64" s="83">
        <v>431</v>
      </c>
      <c r="B64" s="70" t="s">
        <v>235</v>
      </c>
      <c r="C64" s="71"/>
      <c r="D64" s="117">
        <v>7458.29</v>
      </c>
      <c r="E64" s="117">
        <v>19971.48</v>
      </c>
    </row>
    <row r="65" spans="1:5" ht="21">
      <c r="A65" s="83">
        <v>433</v>
      </c>
      <c r="B65" s="70" t="s">
        <v>236</v>
      </c>
      <c r="C65" s="71"/>
      <c r="D65" s="117">
        <v>10771.55</v>
      </c>
      <c r="E65" s="117">
        <v>14045.38</v>
      </c>
    </row>
    <row r="66" spans="1:5" ht="21">
      <c r="A66" s="83">
        <v>439</v>
      </c>
      <c r="B66" s="70" t="s">
        <v>237</v>
      </c>
      <c r="C66" s="71"/>
      <c r="D66" s="117">
        <v>5491.02</v>
      </c>
      <c r="E66" s="117">
        <v>4134.8</v>
      </c>
    </row>
    <row r="67" spans="1:5" ht="21">
      <c r="A67" s="63"/>
      <c r="B67" s="67" t="s">
        <v>238</v>
      </c>
      <c r="C67" s="68"/>
      <c r="D67" s="118">
        <f>D68+D69+D70+D71+D72+D73</f>
        <v>508755.1</v>
      </c>
      <c r="E67" s="118">
        <f>E68+E69+E70+E71+E72+E73</f>
        <v>472098.62</v>
      </c>
    </row>
    <row r="68" spans="1:5" ht="63">
      <c r="A68" s="83">
        <v>443.446</v>
      </c>
      <c r="B68" s="73" t="s">
        <v>239</v>
      </c>
      <c r="C68" s="71"/>
      <c r="D68" s="117">
        <v>91845.16</v>
      </c>
      <c r="E68" s="117">
        <v>84755.04</v>
      </c>
    </row>
    <row r="69" spans="1:5" ht="21">
      <c r="A69" s="83">
        <v>442</v>
      </c>
      <c r="B69" s="70" t="s">
        <v>240</v>
      </c>
      <c r="C69" s="71"/>
      <c r="D69" s="117">
        <v>12010.52</v>
      </c>
      <c r="E69" s="117">
        <v>9917.74</v>
      </c>
    </row>
    <row r="70" spans="1:5" ht="21">
      <c r="A70" s="83">
        <v>445</v>
      </c>
      <c r="B70" s="70" t="s">
        <v>241</v>
      </c>
      <c r="C70" s="71"/>
      <c r="D70" s="117">
        <v>15077.22</v>
      </c>
      <c r="E70" s="117">
        <v>17196.63</v>
      </c>
    </row>
    <row r="71" spans="1:5" ht="21">
      <c r="A71" s="83">
        <v>447</v>
      </c>
      <c r="B71" s="70" t="s">
        <v>242</v>
      </c>
      <c r="C71" s="71"/>
      <c r="D71" s="117">
        <v>139807.69</v>
      </c>
      <c r="E71" s="117">
        <v>167055.99</v>
      </c>
    </row>
    <row r="72" spans="1:5" ht="21">
      <c r="A72" s="83">
        <v>448</v>
      </c>
      <c r="B72" s="70" t="s">
        <v>243</v>
      </c>
      <c r="C72" s="71"/>
      <c r="D72" s="117">
        <v>107784.61</v>
      </c>
      <c r="E72" s="117">
        <v>68429.24</v>
      </c>
    </row>
    <row r="73" spans="1:5" ht="21">
      <c r="A73" s="83">
        <v>444.449</v>
      </c>
      <c r="B73" s="70" t="s">
        <v>244</v>
      </c>
      <c r="C73" s="71"/>
      <c r="D73" s="117">
        <v>142229.9</v>
      </c>
      <c r="E73" s="117">
        <v>124743.98</v>
      </c>
    </row>
    <row r="74" spans="1:5" ht="21">
      <c r="A74" s="83">
        <v>48</v>
      </c>
      <c r="B74" s="81" t="s">
        <v>245</v>
      </c>
      <c r="C74" s="71"/>
      <c r="D74" s="117">
        <v>58917.65</v>
      </c>
      <c r="E74" s="117">
        <v>55172.04</v>
      </c>
    </row>
    <row r="75" spans="1:5" ht="21">
      <c r="A75" s="83">
        <v>706</v>
      </c>
      <c r="B75" s="86" t="s">
        <v>246</v>
      </c>
      <c r="C75" s="87"/>
      <c r="D75" s="120">
        <v>-139451.06</v>
      </c>
      <c r="E75" s="120">
        <v>-167807.73</v>
      </c>
    </row>
    <row r="76" spans="1:5" ht="21">
      <c r="A76" s="64"/>
      <c r="B76" s="67" t="s">
        <v>247</v>
      </c>
      <c r="C76" s="88"/>
      <c r="D76" s="89">
        <f>D53-D54</f>
        <v>1218867.9299999997</v>
      </c>
      <c r="E76" s="89">
        <f>E53-E54</f>
        <v>882636.8600000003</v>
      </c>
    </row>
    <row r="77" spans="1:5" ht="21">
      <c r="A77" s="64"/>
      <c r="B77" s="86" t="s">
        <v>248</v>
      </c>
      <c r="C77" s="87"/>
      <c r="D77" s="82">
        <f>D92+D109</f>
        <v>877187.8500000001</v>
      </c>
      <c r="E77" s="82">
        <f>E92+E109</f>
        <v>519682.47</v>
      </c>
    </row>
    <row r="78" spans="1:5" ht="21">
      <c r="A78" s="64"/>
      <c r="B78" s="81" t="s">
        <v>249</v>
      </c>
      <c r="C78" s="71"/>
      <c r="D78" s="82">
        <f>D79+D80+D81+D82+D83+D84</f>
        <v>635441.54</v>
      </c>
      <c r="E78" s="82">
        <f>E79+E80+E81+E82+E83+E84</f>
        <v>524321.63</v>
      </c>
    </row>
    <row r="79" spans="1:5" ht="21">
      <c r="A79" s="64">
        <v>770</v>
      </c>
      <c r="B79" s="70" t="s">
        <v>250</v>
      </c>
      <c r="C79" s="71"/>
      <c r="D79" s="72">
        <v>505253.01</v>
      </c>
      <c r="E79" s="72">
        <v>511567.35</v>
      </c>
    </row>
    <row r="80" spans="1:5" ht="42">
      <c r="A80" s="64">
        <v>771</v>
      </c>
      <c r="B80" s="73" t="s">
        <v>251</v>
      </c>
      <c r="C80" s="71"/>
      <c r="D80" s="72"/>
      <c r="E80" s="72"/>
    </row>
    <row r="81" spans="1:5" ht="21">
      <c r="A81" s="64">
        <v>772</v>
      </c>
      <c r="B81" s="70" t="s">
        <v>252</v>
      </c>
      <c r="C81" s="71"/>
      <c r="D81" s="72">
        <v>115630.4</v>
      </c>
      <c r="E81" s="72"/>
    </row>
    <row r="82" spans="1:5" ht="21">
      <c r="A82" s="64">
        <v>774</v>
      </c>
      <c r="B82" s="70" t="s">
        <v>253</v>
      </c>
      <c r="C82" s="71"/>
      <c r="D82" s="72"/>
      <c r="E82" s="72"/>
    </row>
    <row r="83" spans="1:5" ht="21">
      <c r="A83" s="64">
        <v>775</v>
      </c>
      <c r="B83" s="70" t="s">
        <v>254</v>
      </c>
      <c r="C83" s="71"/>
      <c r="D83" s="72"/>
      <c r="E83" s="72"/>
    </row>
    <row r="84" spans="1:5" ht="42">
      <c r="A84" s="90" t="s">
        <v>255</v>
      </c>
      <c r="B84" s="70" t="s">
        <v>256</v>
      </c>
      <c r="C84" s="71"/>
      <c r="D84" s="72">
        <v>14558.13</v>
      </c>
      <c r="E84" s="72">
        <f>115.81+12638.47</f>
        <v>12754.279999999999</v>
      </c>
    </row>
    <row r="85" spans="1:5" ht="21">
      <c r="A85" s="91"/>
      <c r="B85" s="86" t="s">
        <v>257</v>
      </c>
      <c r="C85" s="87"/>
      <c r="D85" s="92">
        <f>D86+D87+D88+D89+D90+D91</f>
        <v>14637.94</v>
      </c>
      <c r="E85" s="92">
        <f>E86+E87+E88+E89+E90+E91</f>
        <v>19106.45</v>
      </c>
    </row>
    <row r="86" spans="1:5" ht="21">
      <c r="A86" s="64">
        <v>730</v>
      </c>
      <c r="B86" s="70" t="s">
        <v>258</v>
      </c>
      <c r="C86" s="71"/>
      <c r="D86" s="72">
        <v>42.16</v>
      </c>
      <c r="E86" s="72"/>
    </row>
    <row r="87" spans="1:5" ht="21">
      <c r="A87" s="64">
        <v>732</v>
      </c>
      <c r="B87" s="70" t="s">
        <v>259</v>
      </c>
      <c r="C87" s="71"/>
      <c r="D87" s="72"/>
      <c r="E87" s="72"/>
    </row>
    <row r="88" spans="1:5" ht="21">
      <c r="A88" s="64">
        <v>734</v>
      </c>
      <c r="B88" s="93" t="s">
        <v>260</v>
      </c>
      <c r="C88" s="68"/>
      <c r="D88" s="84"/>
      <c r="E88" s="84"/>
    </row>
    <row r="89" spans="1:5" ht="21">
      <c r="A89" s="64">
        <v>735</v>
      </c>
      <c r="B89" s="70" t="s">
        <v>261</v>
      </c>
      <c r="C89" s="71"/>
      <c r="D89" s="72"/>
      <c r="E89" s="72"/>
    </row>
    <row r="90" spans="1:5" ht="21">
      <c r="A90" s="90" t="s">
        <v>377</v>
      </c>
      <c r="B90" s="70" t="s">
        <v>262</v>
      </c>
      <c r="C90" s="71"/>
      <c r="D90" s="72">
        <v>1414.76</v>
      </c>
      <c r="E90" s="72">
        <v>3784.88</v>
      </c>
    </row>
    <row r="91" spans="1:5" ht="21">
      <c r="A91" s="90" t="s">
        <v>378</v>
      </c>
      <c r="B91" s="70" t="s">
        <v>263</v>
      </c>
      <c r="C91" s="71"/>
      <c r="D91" s="72">
        <v>13181.02</v>
      </c>
      <c r="E91" s="72">
        <f>15593.7-237.15-34.98</f>
        <v>15321.570000000002</v>
      </c>
    </row>
    <row r="92" spans="1:5" ht="42">
      <c r="A92" s="64"/>
      <c r="B92" s="177" t="s">
        <v>264</v>
      </c>
      <c r="C92" s="71"/>
      <c r="D92" s="82">
        <f>D78-D85</f>
        <v>620803.6000000001</v>
      </c>
      <c r="E92" s="82">
        <f>E78-E85</f>
        <v>505215.18</v>
      </c>
    </row>
    <row r="93" spans="1:5" ht="21">
      <c r="A93" s="64"/>
      <c r="B93" s="95" t="s">
        <v>265</v>
      </c>
      <c r="C93" s="71"/>
      <c r="D93" s="82">
        <f>D94+D95+D96+D97+D98+D99+D100</f>
        <v>259165.47</v>
      </c>
      <c r="E93" s="82">
        <f>E94+E95+E96+E97+E98+E99+E100</f>
        <v>14739.42</v>
      </c>
    </row>
    <row r="94" spans="1:5" ht="21">
      <c r="A94" s="64">
        <v>770</v>
      </c>
      <c r="B94" s="70" t="s">
        <v>266</v>
      </c>
      <c r="C94" s="71"/>
      <c r="D94" s="72"/>
      <c r="E94" s="72"/>
    </row>
    <row r="95" spans="1:5" ht="21">
      <c r="A95" s="64">
        <v>772</v>
      </c>
      <c r="B95" s="70" t="s">
        <v>267</v>
      </c>
      <c r="C95" s="71"/>
      <c r="D95" s="72"/>
      <c r="E95" s="72"/>
    </row>
    <row r="96" spans="1:5" ht="21">
      <c r="A96" s="96">
        <v>771774</v>
      </c>
      <c r="B96" s="70" t="s">
        <v>268</v>
      </c>
      <c r="C96" s="71"/>
      <c r="D96" s="72"/>
      <c r="E96" s="72"/>
    </row>
    <row r="97" spans="1:5" ht="21">
      <c r="A97" s="64">
        <v>773</v>
      </c>
      <c r="B97" s="70" t="s">
        <v>269</v>
      </c>
      <c r="C97" s="71"/>
      <c r="D97" s="72">
        <v>236600</v>
      </c>
      <c r="E97" s="72"/>
    </row>
    <row r="98" spans="1:5" ht="21">
      <c r="A98" s="64" t="s">
        <v>270</v>
      </c>
      <c r="B98" s="70" t="s">
        <v>271</v>
      </c>
      <c r="C98" s="71"/>
      <c r="D98" s="72"/>
      <c r="E98" s="72"/>
    </row>
    <row r="99" spans="1:5" ht="21">
      <c r="A99" s="64" t="s">
        <v>272</v>
      </c>
      <c r="B99" s="70" t="s">
        <v>273</v>
      </c>
      <c r="C99" s="71"/>
      <c r="D99" s="72"/>
      <c r="E99" s="72"/>
    </row>
    <row r="100" spans="1:5" ht="39.75" customHeight="1">
      <c r="A100" s="90" t="s">
        <v>361</v>
      </c>
      <c r="B100" s="70" t="s">
        <v>274</v>
      </c>
      <c r="C100" s="71"/>
      <c r="D100" s="72">
        <v>22565.47</v>
      </c>
      <c r="E100" s="72">
        <f>42.02+7197+7500.4</f>
        <v>14739.42</v>
      </c>
    </row>
    <row r="101" spans="1:5" ht="21">
      <c r="A101" s="64"/>
      <c r="B101" s="95" t="s">
        <v>275</v>
      </c>
      <c r="C101" s="71"/>
      <c r="D101" s="82">
        <f>D102+D103+D104+D105+D106+D107+D108</f>
        <v>2781.22</v>
      </c>
      <c r="E101" s="82">
        <f>E102+E103+E104+E105+E106+E107+E108</f>
        <v>272.13</v>
      </c>
    </row>
    <row r="102" spans="1:5" ht="21">
      <c r="A102" s="64">
        <v>730</v>
      </c>
      <c r="B102" s="70" t="s">
        <v>276</v>
      </c>
      <c r="C102" s="71"/>
      <c r="D102" s="72"/>
      <c r="E102" s="72"/>
    </row>
    <row r="103" spans="1:5" ht="21">
      <c r="A103" s="64">
        <v>732</v>
      </c>
      <c r="B103" s="70" t="s">
        <v>277</v>
      </c>
      <c r="C103" s="71"/>
      <c r="D103" s="72"/>
      <c r="E103" s="72"/>
    </row>
    <row r="104" spans="1:5" ht="21">
      <c r="A104" s="64" t="s">
        <v>349</v>
      </c>
      <c r="B104" s="70" t="s">
        <v>278</v>
      </c>
      <c r="C104" s="71"/>
      <c r="D104" s="72"/>
      <c r="E104" s="72"/>
    </row>
    <row r="105" spans="1:5" ht="21">
      <c r="A105" s="90" t="s">
        <v>279</v>
      </c>
      <c r="B105" s="70" t="s">
        <v>280</v>
      </c>
      <c r="C105" s="71"/>
      <c r="D105" s="72"/>
      <c r="E105" s="72"/>
    </row>
    <row r="106" spans="1:5" ht="42">
      <c r="A106" s="90" t="s">
        <v>379</v>
      </c>
      <c r="B106" s="73" t="s">
        <v>281</v>
      </c>
      <c r="C106" s="71"/>
      <c r="D106" s="72"/>
      <c r="E106" s="72"/>
    </row>
    <row r="107" spans="1:5" ht="21">
      <c r="A107" s="96">
        <v>745746747</v>
      </c>
      <c r="B107" s="70" t="s">
        <v>282</v>
      </c>
      <c r="C107" s="71"/>
      <c r="D107" s="72">
        <v>2781.22</v>
      </c>
      <c r="E107" s="72">
        <f>237.15+34.98</f>
        <v>272.13</v>
      </c>
    </row>
    <row r="108" spans="1:5" ht="21">
      <c r="A108" s="96">
        <v>748749</v>
      </c>
      <c r="B108" s="70" t="s">
        <v>283</v>
      </c>
      <c r="C108" s="71"/>
      <c r="D108" s="72"/>
      <c r="E108" s="72"/>
    </row>
    <row r="109" spans="1:5" ht="42">
      <c r="A109" s="64"/>
      <c r="B109" s="94" t="s">
        <v>284</v>
      </c>
      <c r="C109" s="71"/>
      <c r="D109" s="82">
        <f>D93-D101</f>
        <v>256384.25</v>
      </c>
      <c r="E109" s="82">
        <f>E93-E101</f>
        <v>14467.29</v>
      </c>
    </row>
    <row r="110" spans="1:5" ht="21">
      <c r="A110" s="64"/>
      <c r="B110" s="65" t="s">
        <v>285</v>
      </c>
      <c r="C110" s="97"/>
      <c r="D110" s="98">
        <f>D76+D77</f>
        <v>2096055.7799999998</v>
      </c>
      <c r="E110" s="98">
        <f>E76+E77</f>
        <v>1402319.3300000003</v>
      </c>
    </row>
    <row r="111" spans="1:5" ht="21">
      <c r="A111" s="64"/>
      <c r="B111" s="81" t="s">
        <v>286</v>
      </c>
      <c r="C111" s="71"/>
      <c r="D111" s="82">
        <f>D112+D113</f>
        <v>188645.02019999997</v>
      </c>
      <c r="E111" s="82">
        <f>E112+E113</f>
        <v>126208.73970000002</v>
      </c>
    </row>
    <row r="112" spans="1:5" ht="21">
      <c r="A112" s="64">
        <v>820</v>
      </c>
      <c r="B112" s="70" t="s">
        <v>287</v>
      </c>
      <c r="C112" s="71"/>
      <c r="D112" s="99">
        <f>D110*9%</f>
        <v>188645.02019999997</v>
      </c>
      <c r="E112" s="99">
        <f>E110*9%</f>
        <v>126208.73970000002</v>
      </c>
    </row>
    <row r="113" spans="1:5" ht="21">
      <c r="A113" s="64">
        <v>823</v>
      </c>
      <c r="B113" s="70" t="s">
        <v>288</v>
      </c>
      <c r="C113" s="71"/>
      <c r="D113" s="99"/>
      <c r="E113" s="99"/>
    </row>
    <row r="114" spans="1:5" ht="21">
      <c r="A114" s="64"/>
      <c r="B114" s="81" t="s">
        <v>289</v>
      </c>
      <c r="C114" s="85"/>
      <c r="D114" s="82">
        <f>D110-D111</f>
        <v>1907410.7597999999</v>
      </c>
      <c r="E114" s="82">
        <f>E110-E111</f>
        <v>1276110.5903000003</v>
      </c>
    </row>
    <row r="115" spans="1:5" ht="21">
      <c r="A115" s="64"/>
      <c r="B115" s="81" t="s">
        <v>290</v>
      </c>
      <c r="C115" s="71"/>
      <c r="D115" s="72"/>
      <c r="E115" s="72"/>
    </row>
    <row r="116" spans="1:5" ht="21">
      <c r="A116" s="90" t="s">
        <v>291</v>
      </c>
      <c r="B116" s="70" t="s">
        <v>292</v>
      </c>
      <c r="C116" s="71"/>
      <c r="D116" s="72"/>
      <c r="E116" s="72"/>
    </row>
    <row r="117" spans="1:5" ht="21">
      <c r="A117" s="100"/>
      <c r="B117" s="101" t="s">
        <v>293</v>
      </c>
      <c r="C117" s="102"/>
      <c r="D117" s="103">
        <f>D114/19402</f>
        <v>98.31000720544273</v>
      </c>
      <c r="E117" s="103">
        <f>E114/19402</f>
        <v>65.77211577672406</v>
      </c>
    </row>
    <row r="118" spans="1:5" ht="21">
      <c r="A118" s="104"/>
      <c r="B118" s="105"/>
      <c r="C118" s="106"/>
      <c r="D118" s="106"/>
      <c r="E118" s="106">
        <f>E115/19402</f>
        <v>0</v>
      </c>
    </row>
    <row r="119" spans="1:5" s="55" customFormat="1" ht="21">
      <c r="A119" s="182" t="s">
        <v>340</v>
      </c>
      <c r="B119" s="182"/>
      <c r="C119" s="107"/>
      <c r="D119" s="107"/>
      <c r="E119" s="107"/>
    </row>
    <row r="120" spans="1:5" ht="21">
      <c r="A120" s="182" t="s">
        <v>341</v>
      </c>
      <c r="B120" s="182"/>
      <c r="C120" s="79"/>
      <c r="D120" s="108"/>
      <c r="E120" s="108"/>
    </row>
    <row r="121" spans="1:5" ht="21">
      <c r="A121" s="157"/>
      <c r="B121" s="158"/>
      <c r="C121" s="109"/>
      <c r="D121" s="108"/>
      <c r="E121" s="110"/>
    </row>
    <row r="122" spans="1:5" ht="21">
      <c r="A122" s="182" t="s">
        <v>345</v>
      </c>
      <c r="B122" s="182"/>
      <c r="C122" s="79"/>
      <c r="D122" s="108"/>
      <c r="E122" s="79"/>
    </row>
    <row r="123" spans="1:5" ht="21">
      <c r="A123" s="182" t="s">
        <v>381</v>
      </c>
      <c r="B123" s="182"/>
      <c r="C123" s="111"/>
      <c r="D123" s="112"/>
      <c r="E123" s="113"/>
    </row>
    <row r="124" spans="3:5" ht="21">
      <c r="C124" s="79"/>
      <c r="D124" s="112"/>
      <c r="E124" s="108"/>
    </row>
    <row r="125" spans="3:5" ht="21">
      <c r="C125" s="79"/>
      <c r="D125" s="114"/>
      <c r="E125" s="79"/>
    </row>
    <row r="126" spans="3:5" ht="21">
      <c r="C126" s="79"/>
      <c r="D126" s="114"/>
      <c r="E126" s="115"/>
    </row>
    <row r="127" spans="3:5" ht="21">
      <c r="C127" s="79"/>
      <c r="D127" s="108"/>
      <c r="E127" s="115"/>
    </row>
    <row r="128" spans="3:5" ht="21">
      <c r="C128" s="79"/>
      <c r="D128" s="108"/>
      <c r="E128" s="115"/>
    </row>
    <row r="129" spans="3:5" ht="21">
      <c r="C129" s="79"/>
      <c r="D129" s="79"/>
      <c r="E129" s="79"/>
    </row>
    <row r="130" spans="3:5" ht="21">
      <c r="C130" s="108"/>
      <c r="D130" s="79"/>
      <c r="E130" s="79"/>
    </row>
    <row r="131" spans="3:5" ht="21">
      <c r="C131" s="108"/>
      <c r="D131" s="114"/>
      <c r="E131" s="79"/>
    </row>
    <row r="132" spans="3:5" ht="21">
      <c r="C132" s="108"/>
      <c r="D132" s="115"/>
      <c r="E132" s="79"/>
    </row>
    <row r="133" spans="3:5" ht="21">
      <c r="C133" s="108"/>
      <c r="D133" s="79"/>
      <c r="E133" s="79"/>
    </row>
    <row r="134" ht="21">
      <c r="C134" s="56"/>
    </row>
    <row r="135" ht="21">
      <c r="C135" s="56"/>
    </row>
  </sheetData>
  <sheetProtection/>
  <mergeCells count="5">
    <mergeCell ref="A1:B1"/>
    <mergeCell ref="A119:B119"/>
    <mergeCell ref="A120:B120"/>
    <mergeCell ref="A122:B122"/>
    <mergeCell ref="A123:B123"/>
  </mergeCells>
  <printOptions/>
  <pageMargins left="0.25" right="0.25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5"/>
  <sheetViews>
    <sheetView zoomScalePageLayoutView="0" workbookViewId="0" topLeftCell="A40">
      <selection activeCell="E54" sqref="E54"/>
    </sheetView>
  </sheetViews>
  <sheetFormatPr defaultColWidth="9.140625" defaultRowHeight="15"/>
  <cols>
    <col min="2" max="2" width="11.00390625" style="0" customWidth="1"/>
    <col min="3" max="3" width="52.7109375" style="0" bestFit="1" customWidth="1"/>
    <col min="4" max="4" width="4.8515625" style="0" customWidth="1"/>
    <col min="5" max="5" width="20.140625" style="167" customWidth="1"/>
    <col min="6" max="6" width="21.57421875" style="167" customWidth="1"/>
    <col min="7" max="7" width="5.421875" style="0" customWidth="1"/>
    <col min="8" max="8" width="4.7109375" style="0" customWidth="1"/>
  </cols>
  <sheetData>
    <row r="1" spans="2:6" ht="15">
      <c r="B1" s="52" t="s">
        <v>356</v>
      </c>
      <c r="C1" s="52"/>
      <c r="D1" s="52"/>
      <c r="E1" s="53"/>
      <c r="F1" s="18"/>
    </row>
    <row r="2" spans="2:6" ht="15">
      <c r="B2" s="6" t="s">
        <v>342</v>
      </c>
      <c r="C2" s="6"/>
      <c r="D2" s="6"/>
      <c r="E2" s="18"/>
      <c r="F2" s="18"/>
    </row>
    <row r="3" spans="2:6" ht="15">
      <c r="B3" s="6" t="s">
        <v>369</v>
      </c>
      <c r="C3" s="6"/>
      <c r="D3" s="6"/>
      <c r="E3" s="18"/>
      <c r="F3" s="18"/>
    </row>
    <row r="4" spans="2:6" ht="15">
      <c r="B4" s="6" t="s">
        <v>344</v>
      </c>
      <c r="C4" s="6"/>
      <c r="D4" s="6"/>
      <c r="E4" s="18"/>
      <c r="F4" s="18"/>
    </row>
    <row r="5" spans="2:6" ht="20.25" customHeight="1">
      <c r="B5" s="189" t="s">
        <v>337</v>
      </c>
      <c r="C5" s="189"/>
      <c r="D5" s="189"/>
      <c r="E5" s="189"/>
      <c r="F5" s="189"/>
    </row>
    <row r="6" spans="2:6" ht="15">
      <c r="B6" s="190" t="s">
        <v>376</v>
      </c>
      <c r="C6" s="190"/>
      <c r="D6" s="190"/>
      <c r="E6" s="190"/>
      <c r="F6" s="190"/>
    </row>
    <row r="7" spans="2:6" ht="15">
      <c r="B7" s="191"/>
      <c r="C7" s="191" t="s">
        <v>0</v>
      </c>
      <c r="D7" s="195" t="s">
        <v>1</v>
      </c>
      <c r="E7" s="192" t="s">
        <v>2</v>
      </c>
      <c r="F7" s="192"/>
    </row>
    <row r="8" spans="2:6" ht="15">
      <c r="B8" s="191"/>
      <c r="C8" s="191"/>
      <c r="D8" s="195"/>
      <c r="E8" s="19" t="s">
        <v>3</v>
      </c>
      <c r="F8" s="19" t="s">
        <v>4</v>
      </c>
    </row>
    <row r="9" spans="2:6" ht="15">
      <c r="B9" s="20"/>
      <c r="C9" s="20">
        <v>1</v>
      </c>
      <c r="D9" s="20">
        <v>2</v>
      </c>
      <c r="E9" s="160" t="s">
        <v>357</v>
      </c>
      <c r="F9" s="160" t="s">
        <v>358</v>
      </c>
    </row>
    <row r="10" spans="2:6" ht="15">
      <c r="B10" s="180" t="s">
        <v>5</v>
      </c>
      <c r="C10" s="21" t="s">
        <v>6</v>
      </c>
      <c r="D10" s="22"/>
      <c r="E10" s="23">
        <v>1015724.8100000173</v>
      </c>
      <c r="F10" s="23">
        <v>1396276.4700000025</v>
      </c>
    </row>
    <row r="11" spans="2:6" ht="15">
      <c r="B11" s="24">
        <v>1</v>
      </c>
      <c r="C11" s="25" t="s">
        <v>7</v>
      </c>
      <c r="D11" s="26"/>
      <c r="E11" s="27">
        <v>13957945.990000015</v>
      </c>
      <c r="F11" s="27">
        <v>19169229.62</v>
      </c>
    </row>
    <row r="12" spans="2:6" ht="17.25" customHeight="1">
      <c r="B12" s="28"/>
      <c r="C12" s="29" t="s">
        <v>8</v>
      </c>
      <c r="D12" s="26"/>
      <c r="E12" s="30">
        <v>10123281.990000015</v>
      </c>
      <c r="F12" s="30">
        <v>13105051.82</v>
      </c>
    </row>
    <row r="13" spans="2:6" ht="15">
      <c r="B13" s="28"/>
      <c r="C13" s="31" t="s">
        <v>9</v>
      </c>
      <c r="D13" s="26"/>
      <c r="E13" s="30">
        <v>41516.60000000001</v>
      </c>
      <c r="F13" s="30">
        <v>249383</v>
      </c>
    </row>
    <row r="14" spans="2:6" ht="15">
      <c r="B14" s="28"/>
      <c r="C14" s="31" t="s">
        <v>10</v>
      </c>
      <c r="D14" s="26"/>
      <c r="E14" s="30">
        <v>3762759.09</v>
      </c>
      <c r="F14" s="30">
        <v>5716660.7700000005</v>
      </c>
    </row>
    <row r="15" spans="2:6" ht="15">
      <c r="B15" s="28"/>
      <c r="C15" s="31" t="s">
        <v>11</v>
      </c>
      <c r="D15" s="26"/>
      <c r="E15" s="30">
        <v>30388.309999999998</v>
      </c>
      <c r="F15" s="30">
        <v>98134.02999999998</v>
      </c>
    </row>
    <row r="16" spans="2:6" ht="15">
      <c r="B16" s="24">
        <v>2</v>
      </c>
      <c r="C16" s="25" t="s">
        <v>12</v>
      </c>
      <c r="D16" s="26"/>
      <c r="E16" s="23">
        <v>12942221.179999998</v>
      </c>
      <c r="F16" s="23">
        <v>17772953.15</v>
      </c>
    </row>
    <row r="17" spans="2:6" ht="26.25">
      <c r="B17" s="123"/>
      <c r="C17" s="29" t="s">
        <v>13</v>
      </c>
      <c r="D17" s="26"/>
      <c r="E17" s="32">
        <v>3428339.439999998</v>
      </c>
      <c r="F17" s="32">
        <v>4564901.03</v>
      </c>
    </row>
    <row r="18" spans="2:6" ht="26.25">
      <c r="B18" s="123"/>
      <c r="C18" s="29" t="s">
        <v>14</v>
      </c>
      <c r="D18" s="26"/>
      <c r="E18" s="32">
        <v>788202.98</v>
      </c>
      <c r="F18" s="32">
        <v>1615483</v>
      </c>
    </row>
    <row r="19" spans="2:6" ht="26.25">
      <c r="B19" s="123"/>
      <c r="C19" s="29" t="s">
        <v>15</v>
      </c>
      <c r="D19" s="26"/>
      <c r="E19" s="32">
        <v>2043472.8000000007</v>
      </c>
      <c r="F19" s="32">
        <v>2607743.8200000003</v>
      </c>
    </row>
    <row r="20" spans="2:6" ht="15">
      <c r="B20" s="123"/>
      <c r="C20" s="29" t="s">
        <v>16</v>
      </c>
      <c r="D20" s="26"/>
      <c r="E20" s="32">
        <v>948251.3500000001</v>
      </c>
      <c r="F20" s="32">
        <v>1121817.51</v>
      </c>
    </row>
    <row r="21" spans="2:6" ht="15">
      <c r="B21" s="123"/>
      <c r="C21" s="29" t="s">
        <v>17</v>
      </c>
      <c r="D21" s="26"/>
      <c r="E21" s="32">
        <v>92217.14000000001</v>
      </c>
      <c r="F21" s="32">
        <v>135824.47999999998</v>
      </c>
    </row>
    <row r="22" spans="2:6" ht="15">
      <c r="B22" s="123"/>
      <c r="C22" s="29" t="s">
        <v>18</v>
      </c>
      <c r="D22" s="26"/>
      <c r="E22" s="32">
        <v>513373.79000000004</v>
      </c>
      <c r="F22" s="32">
        <v>663087.19</v>
      </c>
    </row>
    <row r="23" spans="2:6" ht="15">
      <c r="B23" s="123"/>
      <c r="C23" s="29" t="s">
        <v>19</v>
      </c>
      <c r="D23" s="26"/>
      <c r="E23" s="32">
        <v>5128363.68</v>
      </c>
      <c r="F23" s="32">
        <v>7064096.119999999</v>
      </c>
    </row>
    <row r="24" spans="2:6" ht="15">
      <c r="B24" s="123"/>
      <c r="C24" s="29" t="s">
        <v>20</v>
      </c>
      <c r="D24" s="26"/>
      <c r="E24" s="32">
        <v>0</v>
      </c>
      <c r="F24" s="32">
        <v>0</v>
      </c>
    </row>
    <row r="25" spans="2:6" ht="15">
      <c r="B25" s="24">
        <v>3</v>
      </c>
      <c r="C25" s="25" t="s">
        <v>21</v>
      </c>
      <c r="D25" s="26"/>
      <c r="E25" s="23">
        <v>1015724.8100000173</v>
      </c>
      <c r="F25" s="23">
        <v>1396276.4700000025</v>
      </c>
    </row>
    <row r="26" spans="2:6" ht="15">
      <c r="B26" s="180" t="s">
        <v>22</v>
      </c>
      <c r="C26" s="21" t="s">
        <v>23</v>
      </c>
      <c r="D26" s="26"/>
      <c r="E26" s="23"/>
      <c r="F26" s="23"/>
    </row>
    <row r="27" spans="2:6" ht="15">
      <c r="B27" s="24">
        <v>1</v>
      </c>
      <c r="C27" s="25" t="s">
        <v>24</v>
      </c>
      <c r="D27" s="26"/>
      <c r="E27" s="23">
        <v>5283166.809999999</v>
      </c>
      <c r="F27" s="23">
        <v>1699978.8</v>
      </c>
    </row>
    <row r="28" spans="2:6" ht="15">
      <c r="B28" s="28"/>
      <c r="C28" s="31" t="s">
        <v>25</v>
      </c>
      <c r="D28" s="26"/>
      <c r="E28" s="32">
        <v>2757178.82</v>
      </c>
      <c r="F28" s="32"/>
    </row>
    <row r="29" spans="2:6" ht="15">
      <c r="B29" s="28"/>
      <c r="C29" s="31" t="s">
        <v>26</v>
      </c>
      <c r="D29" s="26"/>
      <c r="E29" s="32">
        <v>2257252.7199999997</v>
      </c>
      <c r="F29" s="32">
        <v>1666618.3599999999</v>
      </c>
    </row>
    <row r="30" spans="2:6" ht="15">
      <c r="B30" s="28"/>
      <c r="C30" s="31" t="s">
        <v>27</v>
      </c>
      <c r="D30" s="26"/>
      <c r="E30" s="168">
        <v>2895.4300000000003</v>
      </c>
      <c r="F30" s="168">
        <v>6710.08</v>
      </c>
    </row>
    <row r="31" spans="2:6" ht="15">
      <c r="B31" s="28"/>
      <c r="C31" s="29" t="s">
        <v>28</v>
      </c>
      <c r="D31" s="26"/>
      <c r="E31" s="32">
        <v>17225.85</v>
      </c>
      <c r="F31" s="32">
        <v>20671.25</v>
      </c>
    </row>
    <row r="32" spans="2:6" ht="15">
      <c r="B32" s="28"/>
      <c r="C32" s="29" t="s">
        <v>29</v>
      </c>
      <c r="D32" s="26"/>
      <c r="E32" s="32">
        <v>248613.99</v>
      </c>
      <c r="F32" s="32">
        <v>5979.11</v>
      </c>
    </row>
    <row r="33" spans="2:6" ht="15">
      <c r="B33" s="24">
        <v>2</v>
      </c>
      <c r="C33" s="25" t="s">
        <v>30</v>
      </c>
      <c r="D33" s="26"/>
      <c r="E33" s="23">
        <v>4955897.220000001</v>
      </c>
      <c r="F33" s="23">
        <v>2177693.59</v>
      </c>
    </row>
    <row r="34" spans="2:6" ht="26.25">
      <c r="B34" s="28"/>
      <c r="C34" s="29" t="s">
        <v>31</v>
      </c>
      <c r="D34" s="26"/>
      <c r="E34" s="32">
        <v>3033892.2800000003</v>
      </c>
      <c r="F34" s="32">
        <v>334676.23</v>
      </c>
    </row>
    <row r="35" spans="2:6" ht="26.25">
      <c r="B35" s="28"/>
      <c r="C35" s="29" t="s">
        <v>32</v>
      </c>
      <c r="D35" s="26"/>
      <c r="E35" s="32">
        <v>0</v>
      </c>
      <c r="F35" s="32"/>
    </row>
    <row r="36" spans="2:6" ht="39">
      <c r="B36" s="28"/>
      <c r="C36" s="29" t="s">
        <v>33</v>
      </c>
      <c r="D36" s="26"/>
      <c r="E36" s="32">
        <v>0</v>
      </c>
      <c r="F36" s="32"/>
    </row>
    <row r="37" spans="2:6" ht="39">
      <c r="B37" s="28"/>
      <c r="C37" s="29" t="s">
        <v>34</v>
      </c>
      <c r="D37" s="26"/>
      <c r="E37" s="32">
        <v>0</v>
      </c>
      <c r="F37" s="32"/>
    </row>
    <row r="38" spans="2:6" ht="26.25">
      <c r="B38" s="28"/>
      <c r="C38" s="29" t="s">
        <v>35</v>
      </c>
      <c r="D38" s="26"/>
      <c r="E38" s="32">
        <v>0</v>
      </c>
      <c r="F38" s="32"/>
    </row>
    <row r="39" spans="2:6" ht="26.25">
      <c r="B39" s="28"/>
      <c r="C39" s="29" t="s">
        <v>36</v>
      </c>
      <c r="D39" s="26"/>
      <c r="E39" s="32">
        <v>1675000</v>
      </c>
      <c r="F39" s="32">
        <v>1446000</v>
      </c>
    </row>
    <row r="40" spans="2:6" ht="30" customHeight="1">
      <c r="B40" s="28"/>
      <c r="C40" s="29" t="s">
        <v>37</v>
      </c>
      <c r="D40" s="26"/>
      <c r="E40" s="32">
        <v>76004.93999999999</v>
      </c>
      <c r="F40" s="32">
        <v>175517.36</v>
      </c>
    </row>
    <row r="41" spans="2:6" ht="15">
      <c r="B41" s="28"/>
      <c r="C41" s="29" t="s">
        <v>38</v>
      </c>
      <c r="D41" s="26"/>
      <c r="E41" s="32">
        <v>171000</v>
      </c>
      <c r="F41" s="32">
        <v>221500</v>
      </c>
    </row>
    <row r="42" spans="2:6" ht="15">
      <c r="B42" s="24">
        <v>3</v>
      </c>
      <c r="C42" s="25" t="s">
        <v>39</v>
      </c>
      <c r="D42" s="26"/>
      <c r="E42" s="23">
        <v>327269.589999998</v>
      </c>
      <c r="F42" s="23">
        <v>-477714.7899999998</v>
      </c>
    </row>
    <row r="43" spans="2:6" ht="15">
      <c r="B43" s="180" t="s">
        <v>40</v>
      </c>
      <c r="C43" s="21" t="s">
        <v>41</v>
      </c>
      <c r="D43" s="26"/>
      <c r="E43" s="33">
        <v>-1100042.16</v>
      </c>
      <c r="F43" s="33">
        <v>-1100334.09</v>
      </c>
    </row>
    <row r="44" spans="2:6" ht="15">
      <c r="B44" s="24">
        <v>1</v>
      </c>
      <c r="C44" s="25" t="s">
        <v>42</v>
      </c>
      <c r="D44" s="26"/>
      <c r="E44" s="33">
        <v>200000</v>
      </c>
      <c r="F44" s="33">
        <v>0</v>
      </c>
    </row>
    <row r="45" spans="2:6" ht="15">
      <c r="B45" s="28"/>
      <c r="C45" s="29" t="s">
        <v>43</v>
      </c>
      <c r="D45" s="26"/>
      <c r="E45" s="34"/>
      <c r="F45" s="34"/>
    </row>
    <row r="46" spans="2:6" ht="15">
      <c r="B46" s="28"/>
      <c r="C46" s="29" t="s">
        <v>44</v>
      </c>
      <c r="D46" s="26"/>
      <c r="E46" s="34"/>
      <c r="F46" s="34"/>
    </row>
    <row r="47" spans="2:6" ht="15">
      <c r="B47" s="28"/>
      <c r="C47" s="29" t="s">
        <v>45</v>
      </c>
      <c r="D47" s="26"/>
      <c r="E47" s="32">
        <v>200000</v>
      </c>
      <c r="F47" s="32">
        <v>0</v>
      </c>
    </row>
    <row r="48" spans="2:6" ht="15">
      <c r="B48" s="28"/>
      <c r="C48" s="29" t="s">
        <v>46</v>
      </c>
      <c r="D48" s="26"/>
      <c r="E48" s="34"/>
      <c r="F48" s="34"/>
    </row>
    <row r="49" spans="2:6" ht="15">
      <c r="B49" s="24">
        <v>2</v>
      </c>
      <c r="C49" s="35" t="s">
        <v>47</v>
      </c>
      <c r="D49" s="26"/>
      <c r="E49" s="33">
        <v>1300042.16</v>
      </c>
      <c r="F49" s="33">
        <v>1100334.09</v>
      </c>
    </row>
    <row r="50" spans="2:6" ht="15">
      <c r="B50" s="28"/>
      <c r="C50" s="29" t="s">
        <v>48</v>
      </c>
      <c r="D50" s="26"/>
      <c r="E50" s="34">
        <v>0</v>
      </c>
      <c r="F50" s="34">
        <v>0</v>
      </c>
    </row>
    <row r="51" spans="2:6" ht="15">
      <c r="B51" s="28"/>
      <c r="C51" s="29" t="s">
        <v>49</v>
      </c>
      <c r="D51" s="26"/>
      <c r="E51" s="34">
        <v>0</v>
      </c>
      <c r="F51" s="34">
        <v>0</v>
      </c>
    </row>
    <row r="52" spans="2:6" ht="15">
      <c r="B52" s="28"/>
      <c r="C52" s="29" t="s">
        <v>50</v>
      </c>
      <c r="D52" s="26"/>
      <c r="E52" s="32">
        <v>200042.16</v>
      </c>
      <c r="F52" s="32">
        <v>334.09</v>
      </c>
    </row>
    <row r="53" spans="2:6" ht="15">
      <c r="B53" s="28"/>
      <c r="C53" s="29" t="s">
        <v>51</v>
      </c>
      <c r="D53" s="26"/>
      <c r="E53" s="36">
        <v>1100000</v>
      </c>
      <c r="F53" s="36">
        <v>1100000</v>
      </c>
    </row>
    <row r="54" spans="2:6" ht="15">
      <c r="B54" s="24">
        <v>3</v>
      </c>
      <c r="C54" s="25" t="s">
        <v>52</v>
      </c>
      <c r="D54" s="26"/>
      <c r="E54" s="27">
        <v>-1100042.16</v>
      </c>
      <c r="F54" s="27">
        <v>-1100334.09</v>
      </c>
    </row>
    <row r="55" spans="2:6" ht="15">
      <c r="B55" s="31"/>
      <c r="C55" s="31"/>
      <c r="D55" s="26"/>
      <c r="E55" s="37"/>
      <c r="F55" s="37"/>
    </row>
    <row r="56" spans="2:6" s="41" customFormat="1" ht="15">
      <c r="B56" s="38" t="s">
        <v>53</v>
      </c>
      <c r="C56" s="39" t="s">
        <v>54</v>
      </c>
      <c r="D56" s="40"/>
      <c r="E56" s="161">
        <v>242952.24000001536</v>
      </c>
      <c r="F56" s="161">
        <v>-181772.40999999736</v>
      </c>
    </row>
    <row r="57" spans="2:6" ht="15">
      <c r="B57" s="31"/>
      <c r="C57" s="31"/>
      <c r="D57" s="26"/>
      <c r="E57" s="37"/>
      <c r="F57" s="37"/>
    </row>
    <row r="58" spans="2:9" ht="15">
      <c r="B58" s="31"/>
      <c r="C58" s="39" t="s">
        <v>55</v>
      </c>
      <c r="D58" s="26"/>
      <c r="E58" s="42">
        <v>532394.4500000153</v>
      </c>
      <c r="F58" s="42">
        <v>289442.21</v>
      </c>
      <c r="I58" s="175"/>
    </row>
    <row r="59" spans="2:6" ht="15">
      <c r="B59" s="31"/>
      <c r="C59" s="39" t="s">
        <v>56</v>
      </c>
      <c r="D59" s="26"/>
      <c r="E59" s="34">
        <v>289442.21</v>
      </c>
      <c r="F59" s="34">
        <v>471214.62</v>
      </c>
    </row>
    <row r="60" spans="2:6" ht="15">
      <c r="B60" s="4"/>
      <c r="C60" s="4"/>
      <c r="D60" s="4"/>
      <c r="E60" s="43"/>
      <c r="F60" s="43"/>
    </row>
    <row r="61" spans="2:10" s="41" customFormat="1" ht="15">
      <c r="B61" s="44" t="s">
        <v>367</v>
      </c>
      <c r="C61" s="44"/>
      <c r="E61" s="122" t="s">
        <v>359</v>
      </c>
      <c r="F61" s="121"/>
      <c r="H61" s="45"/>
      <c r="I61" s="45"/>
      <c r="J61" s="45"/>
    </row>
    <row r="62" spans="2:8" s="41" customFormat="1" ht="17.25">
      <c r="B62" s="46"/>
      <c r="C62" s="162"/>
      <c r="D62" s="46"/>
      <c r="E62" s="193"/>
      <c r="F62" s="193"/>
      <c r="G62" s="48"/>
      <c r="H62" s="48"/>
    </row>
    <row r="63" spans="2:6" s="41" customFormat="1" ht="15">
      <c r="B63" s="49"/>
      <c r="C63" s="46"/>
      <c r="D63" s="46"/>
      <c r="E63" s="47"/>
      <c r="F63" s="47"/>
    </row>
    <row r="64" spans="2:6" s="41" customFormat="1" ht="15">
      <c r="B64" s="50" t="s">
        <v>368</v>
      </c>
      <c r="C64" s="46"/>
      <c r="D64" s="46"/>
      <c r="E64" s="47"/>
      <c r="F64" s="47"/>
    </row>
    <row r="65" spans="2:6" s="41" customFormat="1" ht="30" customHeight="1">
      <c r="B65" s="194" t="s">
        <v>371</v>
      </c>
      <c r="C65" s="194"/>
      <c r="D65" s="51"/>
      <c r="E65" s="47"/>
      <c r="F65" s="47"/>
    </row>
  </sheetData>
  <sheetProtection/>
  <mergeCells count="8">
    <mergeCell ref="B5:F5"/>
    <mergeCell ref="B6:F6"/>
    <mergeCell ref="B7:B8"/>
    <mergeCell ref="E7:F7"/>
    <mergeCell ref="E62:F62"/>
    <mergeCell ref="B65:C65"/>
    <mergeCell ref="C7:C8"/>
    <mergeCell ref="D7:D8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E12:F15"/>
  </dataValidations>
  <printOptions/>
  <pageMargins left="0.25" right="0.25" top="0.75" bottom="0.75" header="0.3" footer="0.3"/>
  <pageSetup fitToHeight="0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0">
      <selection activeCell="N22" sqref="N22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4.7109375" style="0" bestFit="1" customWidth="1"/>
  </cols>
  <sheetData>
    <row r="1" spans="1:3" ht="15">
      <c r="A1" s="198" t="s">
        <v>355</v>
      </c>
      <c r="B1" s="198"/>
      <c r="C1" s="6"/>
    </row>
    <row r="2" spans="1:3" ht="15">
      <c r="A2" s="6" t="s">
        <v>347</v>
      </c>
      <c r="B2" s="6"/>
      <c r="C2" s="6"/>
    </row>
    <row r="3" spans="1:3" ht="15">
      <c r="A3" s="6" t="s">
        <v>343</v>
      </c>
      <c r="B3" s="6"/>
      <c r="C3" s="6"/>
    </row>
    <row r="4" spans="1:3" ht="15">
      <c r="A4" s="6" t="s">
        <v>348</v>
      </c>
      <c r="B4" s="6"/>
      <c r="C4" s="6"/>
    </row>
    <row r="5" spans="1:11" ht="15">
      <c r="A5" s="196" t="s">
        <v>323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5">
      <c r="A6" s="197" t="s">
        <v>374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75">
      <c r="A7" s="3" t="s">
        <v>295</v>
      </c>
      <c r="B7" s="3" t="s">
        <v>296</v>
      </c>
      <c r="C7" s="3" t="s">
        <v>297</v>
      </c>
      <c r="D7" s="3" t="s">
        <v>298</v>
      </c>
      <c r="E7" s="3" t="s">
        <v>299</v>
      </c>
      <c r="F7" s="3" t="s">
        <v>300</v>
      </c>
      <c r="G7" s="3" t="s">
        <v>301</v>
      </c>
      <c r="H7" s="3" t="s">
        <v>302</v>
      </c>
      <c r="I7" s="3" t="s">
        <v>303</v>
      </c>
      <c r="J7" s="3" t="s">
        <v>304</v>
      </c>
      <c r="K7" s="3" t="s">
        <v>305</v>
      </c>
    </row>
    <row r="8" spans="1:11" ht="21" customHeight="1">
      <c r="A8" s="1" t="s">
        <v>306</v>
      </c>
      <c r="B8" s="9">
        <v>4033303</v>
      </c>
      <c r="C8" s="9">
        <v>0</v>
      </c>
      <c r="D8" s="9">
        <v>0</v>
      </c>
      <c r="E8" s="9">
        <v>150059</v>
      </c>
      <c r="F8" s="9">
        <v>0</v>
      </c>
      <c r="G8" s="9">
        <v>0</v>
      </c>
      <c r="H8" s="9">
        <v>0</v>
      </c>
      <c r="I8" s="9">
        <v>0</v>
      </c>
      <c r="J8" s="9">
        <v>1204218</v>
      </c>
      <c r="K8" s="12">
        <v>5387580</v>
      </c>
    </row>
    <row r="9" spans="1:11" ht="15">
      <c r="A9" s="2" t="s">
        <v>307</v>
      </c>
      <c r="B9" s="9"/>
      <c r="C9" s="9"/>
      <c r="D9" s="9"/>
      <c r="E9" s="9"/>
      <c r="F9" s="9"/>
      <c r="G9" s="9"/>
      <c r="H9" s="9"/>
      <c r="I9" s="9"/>
      <c r="J9" s="9"/>
      <c r="K9" s="8">
        <f aca="true" t="shared" si="0" ref="K9:K19">B9+C9+D9+E9+F9+G9+H9+I9+J9</f>
        <v>0</v>
      </c>
    </row>
    <row r="10" spans="1:11" ht="15">
      <c r="A10" s="2" t="s">
        <v>308</v>
      </c>
      <c r="B10" s="9"/>
      <c r="C10" s="9"/>
      <c r="D10" s="9"/>
      <c r="E10" s="9"/>
      <c r="F10" s="9"/>
      <c r="G10" s="9"/>
      <c r="H10" s="9"/>
      <c r="I10" s="9"/>
      <c r="J10" s="9"/>
      <c r="K10" s="8">
        <f t="shared" si="0"/>
        <v>0</v>
      </c>
    </row>
    <row r="11" spans="1:11" ht="30">
      <c r="A11" s="2" t="s">
        <v>309</v>
      </c>
      <c r="B11" s="9"/>
      <c r="C11" s="9"/>
      <c r="D11" s="9"/>
      <c r="E11" s="9"/>
      <c r="F11" s="9"/>
      <c r="G11" s="9"/>
      <c r="H11" s="9"/>
      <c r="I11" s="9"/>
      <c r="J11" s="9"/>
      <c r="K11" s="8">
        <f t="shared" si="0"/>
        <v>0</v>
      </c>
    </row>
    <row r="12" spans="1:11" ht="30">
      <c r="A12" s="2" t="s">
        <v>310</v>
      </c>
      <c r="B12" s="9"/>
      <c r="C12" s="9"/>
      <c r="D12" s="9"/>
      <c r="E12" s="9">
        <v>317732.58</v>
      </c>
      <c r="F12" s="9"/>
      <c r="G12" s="9"/>
      <c r="H12" s="9"/>
      <c r="I12" s="9"/>
      <c r="J12" s="9"/>
      <c r="K12" s="8">
        <v>317732.58</v>
      </c>
    </row>
    <row r="13" spans="1:11" ht="30">
      <c r="A13" s="2" t="s">
        <v>311</v>
      </c>
      <c r="B13" s="9"/>
      <c r="C13" s="9"/>
      <c r="D13" s="9"/>
      <c r="E13" s="9"/>
      <c r="F13" s="9"/>
      <c r="G13" s="9"/>
      <c r="H13" s="9"/>
      <c r="I13" s="9"/>
      <c r="J13" s="9"/>
      <c r="K13" s="8"/>
    </row>
    <row r="14" spans="1:11" ht="30">
      <c r="A14" s="2" t="s">
        <v>312</v>
      </c>
      <c r="B14" s="9"/>
      <c r="C14" s="9"/>
      <c r="D14" s="9"/>
      <c r="E14" s="9"/>
      <c r="F14" s="9"/>
      <c r="G14" s="9"/>
      <c r="H14" s="9"/>
      <c r="I14" s="9"/>
      <c r="J14" s="9"/>
      <c r="K14" s="8"/>
    </row>
    <row r="15" spans="1:11" ht="15">
      <c r="A15" s="2" t="s">
        <v>313</v>
      </c>
      <c r="B15" s="9"/>
      <c r="C15" s="9"/>
      <c r="D15" s="9"/>
      <c r="E15" s="9"/>
      <c r="F15" s="9"/>
      <c r="G15" s="9"/>
      <c r="H15" s="9"/>
      <c r="I15" s="9"/>
      <c r="J15" s="9">
        <v>1232771.840000001</v>
      </c>
      <c r="K15" s="8">
        <v>1232771.840000001</v>
      </c>
    </row>
    <row r="16" spans="1:11" ht="15">
      <c r="A16" s="2" t="s">
        <v>314</v>
      </c>
      <c r="B16" s="9"/>
      <c r="C16" s="9"/>
      <c r="D16" s="9"/>
      <c r="E16" s="9"/>
      <c r="F16" s="9"/>
      <c r="G16" s="9"/>
      <c r="H16" s="9"/>
      <c r="I16" s="9"/>
      <c r="J16" s="9"/>
      <c r="K16" s="8"/>
    </row>
    <row r="17" spans="1:11" ht="15">
      <c r="A17" s="2" t="s">
        <v>315</v>
      </c>
      <c r="B17" s="9"/>
      <c r="C17" s="9"/>
      <c r="D17" s="9"/>
      <c r="E17" s="9"/>
      <c r="F17" s="9"/>
      <c r="G17" s="9"/>
      <c r="H17" s="9"/>
      <c r="I17" s="9"/>
      <c r="J17" s="9">
        <v>-1143300</v>
      </c>
      <c r="K17" s="8">
        <v>-1143300</v>
      </c>
    </row>
    <row r="18" spans="1:11" ht="15">
      <c r="A18" s="2" t="s">
        <v>316</v>
      </c>
      <c r="B18" s="9"/>
      <c r="C18" s="9"/>
      <c r="D18" s="9"/>
      <c r="E18" s="9"/>
      <c r="F18" s="9"/>
      <c r="G18" s="9"/>
      <c r="H18" s="9"/>
      <c r="I18" s="9"/>
      <c r="J18" s="9"/>
      <c r="K18" s="8">
        <f t="shared" si="0"/>
        <v>0</v>
      </c>
    </row>
    <row r="19" spans="1:11" ht="21.75" customHeight="1">
      <c r="A19" s="1" t="s">
        <v>317</v>
      </c>
      <c r="B19" s="8">
        <f aca="true" t="shared" si="1" ref="B19:I19">B8+B9+B10+B11+B12+B13+B14+B15+B16+B17+B18</f>
        <v>4033303</v>
      </c>
      <c r="C19" s="8">
        <f t="shared" si="1"/>
        <v>0</v>
      </c>
      <c r="D19" s="8">
        <f t="shared" si="1"/>
        <v>0</v>
      </c>
      <c r="E19" s="8">
        <f>SUM(E8:E18)</f>
        <v>467791.58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>SUM(J8:J18)</f>
        <v>1293689.8400000008</v>
      </c>
      <c r="K19" s="8">
        <f t="shared" si="0"/>
        <v>5794784.420000001</v>
      </c>
    </row>
    <row r="20" spans="1:11" ht="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15">
      <c r="A22" s="1" t="s">
        <v>318</v>
      </c>
      <c r="B22" s="8">
        <f aca="true" t="shared" si="2" ref="B22:I22">B19</f>
        <v>4033303</v>
      </c>
      <c r="C22" s="8">
        <f t="shared" si="2"/>
        <v>0</v>
      </c>
      <c r="D22" s="8">
        <f t="shared" si="2"/>
        <v>0</v>
      </c>
      <c r="E22" s="8">
        <f t="shared" si="2"/>
        <v>467791.58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>J19</f>
        <v>1293689.8400000008</v>
      </c>
      <c r="K22" s="8">
        <f>SUM(B22:J22)</f>
        <v>5794784.420000001</v>
      </c>
      <c r="L22" s="163"/>
    </row>
    <row r="23" spans="1:11" ht="15">
      <c r="A23" s="2" t="s">
        <v>319</v>
      </c>
      <c r="B23" s="9"/>
      <c r="C23" s="9"/>
      <c r="D23" s="9"/>
      <c r="E23" s="9"/>
      <c r="F23" s="9"/>
      <c r="G23" s="9"/>
      <c r="H23" s="9"/>
      <c r="I23" s="9"/>
      <c r="J23" s="9"/>
      <c r="K23" s="8">
        <f aca="true" t="shared" si="3" ref="K23:K32">SUM(B23:J23)</f>
        <v>0</v>
      </c>
    </row>
    <row r="24" spans="1:11" ht="15">
      <c r="A24" s="2" t="s">
        <v>308</v>
      </c>
      <c r="B24" s="9"/>
      <c r="C24" s="9"/>
      <c r="D24" s="9"/>
      <c r="E24" s="9"/>
      <c r="F24" s="9"/>
      <c r="G24" s="9"/>
      <c r="H24" s="9"/>
      <c r="I24" s="9"/>
      <c r="J24" s="9"/>
      <c r="K24" s="8">
        <f t="shared" si="3"/>
        <v>0</v>
      </c>
    </row>
    <row r="25" spans="1:11" ht="30">
      <c r="A25" s="2" t="s">
        <v>309</v>
      </c>
      <c r="B25" s="9"/>
      <c r="C25" s="9"/>
      <c r="D25" s="9"/>
      <c r="E25" s="9"/>
      <c r="F25" s="9"/>
      <c r="G25" s="9"/>
      <c r="H25" s="9"/>
      <c r="I25" s="9"/>
      <c r="J25" s="9"/>
      <c r="K25" s="8">
        <f t="shared" si="3"/>
        <v>0</v>
      </c>
    </row>
    <row r="26" spans="1:11" ht="30">
      <c r="A26" s="2" t="s">
        <v>320</v>
      </c>
      <c r="B26" s="9"/>
      <c r="C26" s="9"/>
      <c r="D26" s="9"/>
      <c r="E26" s="14">
        <f>E33-E22</f>
        <v>-176822.96000000002</v>
      </c>
      <c r="F26" s="9"/>
      <c r="G26" s="9"/>
      <c r="H26" s="9"/>
      <c r="I26" s="9"/>
      <c r="J26" s="9"/>
      <c r="K26" s="8">
        <f t="shared" si="3"/>
        <v>-176822.96000000002</v>
      </c>
    </row>
    <row r="27" spans="1:11" ht="30">
      <c r="A27" s="2" t="s">
        <v>311</v>
      </c>
      <c r="B27" s="9"/>
      <c r="C27" s="9"/>
      <c r="D27" s="9"/>
      <c r="E27" s="14"/>
      <c r="F27" s="9"/>
      <c r="G27" s="9"/>
      <c r="H27" s="9"/>
      <c r="I27" s="9"/>
      <c r="J27" s="9"/>
      <c r="K27" s="8">
        <f>SUM(B27:J27)</f>
        <v>0</v>
      </c>
    </row>
    <row r="28" spans="1:11" ht="30">
      <c r="A28" s="2" t="s">
        <v>321</v>
      </c>
      <c r="B28" s="9"/>
      <c r="C28" s="9"/>
      <c r="D28" s="9"/>
      <c r="E28" s="9"/>
      <c r="F28" s="9"/>
      <c r="G28" s="9"/>
      <c r="H28" s="9"/>
      <c r="I28" s="9"/>
      <c r="J28" s="9"/>
      <c r="K28" s="8">
        <f t="shared" si="3"/>
        <v>0</v>
      </c>
    </row>
    <row r="29" spans="1:11" ht="15">
      <c r="A29" s="2" t="s">
        <v>322</v>
      </c>
      <c r="B29" s="9"/>
      <c r="C29" s="9"/>
      <c r="D29" s="9"/>
      <c r="E29" s="9"/>
      <c r="F29" s="9"/>
      <c r="G29" s="9"/>
      <c r="H29" s="9"/>
      <c r="I29" s="9"/>
      <c r="J29" s="14">
        <f>+'Bilans stanja   30.09.2018'!D77</f>
        <v>1907410.7597999999</v>
      </c>
      <c r="K29" s="8">
        <f>SUM(B29:J29)</f>
        <v>1907410.7597999999</v>
      </c>
    </row>
    <row r="30" spans="1:11" ht="15">
      <c r="A30" s="2" t="s">
        <v>314</v>
      </c>
      <c r="B30" s="9"/>
      <c r="C30" s="9"/>
      <c r="D30" s="9"/>
      <c r="E30" s="9"/>
      <c r="F30" s="9"/>
      <c r="G30" s="9"/>
      <c r="H30" s="9"/>
      <c r="I30" s="9"/>
      <c r="J30" s="14"/>
      <c r="K30" s="8">
        <f t="shared" si="3"/>
        <v>0</v>
      </c>
    </row>
    <row r="31" spans="1:11" ht="15">
      <c r="A31" s="2" t="s">
        <v>315</v>
      </c>
      <c r="B31" s="16"/>
      <c r="C31" s="16"/>
      <c r="D31" s="16"/>
      <c r="E31" s="16"/>
      <c r="F31" s="16"/>
      <c r="G31" s="16"/>
      <c r="H31" s="16"/>
      <c r="I31" s="16"/>
      <c r="J31" s="14">
        <v>-1100000</v>
      </c>
      <c r="K31" s="8">
        <f>SUM(B31:J31)</f>
        <v>-1100000</v>
      </c>
    </row>
    <row r="32" spans="1:11" ht="15">
      <c r="A32" s="2" t="s">
        <v>316</v>
      </c>
      <c r="B32" s="9"/>
      <c r="C32" s="9"/>
      <c r="D32" s="9"/>
      <c r="E32" s="9"/>
      <c r="F32" s="9"/>
      <c r="G32" s="9"/>
      <c r="H32" s="9"/>
      <c r="I32" s="9"/>
      <c r="J32" s="9"/>
      <c r="K32" s="8">
        <f t="shared" si="3"/>
        <v>0</v>
      </c>
    </row>
    <row r="33" spans="1:12" ht="18" customHeight="1">
      <c r="A33" s="1" t="s">
        <v>375</v>
      </c>
      <c r="B33" s="8">
        <f aca="true" t="shared" si="4" ref="B33:I33">SUM(B22:B32)</f>
        <v>4033303</v>
      </c>
      <c r="C33" s="8">
        <f t="shared" si="4"/>
        <v>0</v>
      </c>
      <c r="D33" s="8">
        <f t="shared" si="4"/>
        <v>0</v>
      </c>
      <c r="E33" s="8">
        <f>+'Bilans stanja   30.09.2018'!D74</f>
        <v>290968.62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>SUM(J22:J32)</f>
        <v>2101100.599800001</v>
      </c>
      <c r="K33" s="8">
        <f>SUM(B33:J33)</f>
        <v>6425372.219800001</v>
      </c>
      <c r="L33" s="163"/>
    </row>
    <row r="35" spans="1:11" ht="15">
      <c r="A35" s="7" t="s">
        <v>338</v>
      </c>
      <c r="B35" s="6"/>
      <c r="C35" s="6"/>
      <c r="E35" s="10"/>
      <c r="F35" s="10"/>
      <c r="K35" s="17"/>
    </row>
    <row r="36" spans="1:11" ht="15">
      <c r="A36" s="7" t="s">
        <v>346</v>
      </c>
      <c r="B36" s="6"/>
      <c r="C36" s="6"/>
      <c r="E36" s="10"/>
      <c r="F36" s="10"/>
      <c r="K36" s="13"/>
    </row>
    <row r="37" spans="1:6" ht="15">
      <c r="A37" s="6"/>
      <c r="B37" s="6"/>
      <c r="C37" s="6"/>
      <c r="E37" s="15"/>
      <c r="F37" s="10"/>
    </row>
    <row r="38" spans="1:11" ht="15">
      <c r="A38" s="6" t="s">
        <v>345</v>
      </c>
      <c r="B38" s="6"/>
      <c r="C38" s="6"/>
      <c r="E38" s="10"/>
      <c r="F38" s="10"/>
      <c r="K38" s="13"/>
    </row>
    <row r="39" spans="1:3" ht="15">
      <c r="A39" s="6" t="s">
        <v>373</v>
      </c>
      <c r="B39" s="6"/>
      <c r="C39" s="6"/>
    </row>
  </sheetData>
  <sheetProtection/>
  <mergeCells count="3">
    <mergeCell ref="A5:K5"/>
    <mergeCell ref="A6:K6"/>
    <mergeCell ref="A1:B1"/>
  </mergeCells>
  <printOptions/>
  <pageMargins left="0.25" right="0.25" top="0.75" bottom="0.75" header="0.3" footer="0.3"/>
  <pageSetup fitToHeight="0" fitToWidth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Jovana Nenezic</cp:lastModifiedBy>
  <cp:lastPrinted>2018-10-15T11:38:30Z</cp:lastPrinted>
  <dcterms:created xsi:type="dcterms:W3CDTF">2012-02-03T11:53:42Z</dcterms:created>
  <dcterms:modified xsi:type="dcterms:W3CDTF">2018-11-07T07:20:03Z</dcterms:modified>
  <cp:category/>
  <cp:version/>
  <cp:contentType/>
  <cp:contentStatus/>
</cp:coreProperties>
</file>