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amarasinistaj\Documents\SA DESKTOPA\2021\BILANS USPJEHA !\"/>
    </mc:Choice>
  </mc:AlternateContent>
  <xr:revisionPtr revIDLastSave="0" documentId="13_ncr:1_{BE914349-101D-4734-82A0-BDF7870876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lans uspjeha 31.03.2021" sheetId="2" r:id="rId1"/>
    <sheet name="Bilans stanja 31.03.2021" sheetId="1" r:id="rId2"/>
    <sheet name="Promjene na kapitalu 31.03.2021" sheetId="4" r:id="rId3"/>
    <sheet name="Bilans novčanih tokova 31.03.20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31.03.2021'!#REF!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3">'Bilans novčanih tokova 31.03.20'!$A$1:$G$79</definedName>
    <definedName name="_xlnm.Print_Area" localSheetId="1">'Bilans stanja 31.03.2021'!$A$1:$E$130</definedName>
    <definedName name="_xlnm.Print_Area" localSheetId="0">'Bilans uspjeha 31.03.2021'!#REF!</definedName>
    <definedName name="_xlnm.Print_Area" localSheetId="2">'Promjene na kapitalu 31.03.2021'!$A$1:$N$50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94" i="2" l="1"/>
  <c r="D87" i="2"/>
  <c r="D101" i="2" s="1"/>
  <c r="E70" i="8" l="1"/>
  <c r="E60" i="8"/>
  <c r="E55" i="8"/>
  <c r="E65" i="8" s="1"/>
  <c r="E44" i="8"/>
  <c r="E38" i="8"/>
  <c r="E53" i="8" s="1"/>
  <c r="E36" i="8"/>
  <c r="E27" i="8"/>
  <c r="E22" i="8"/>
  <c r="E67" i="8" l="1"/>
  <c r="E69" i="8" s="1"/>
  <c r="E116" i="2" l="1"/>
  <c r="E100" i="2"/>
  <c r="D64" i="2" l="1"/>
  <c r="H37" i="4" l="1"/>
  <c r="H45" i="4"/>
  <c r="D105" i="1"/>
  <c r="E114" i="1"/>
  <c r="E106" i="1"/>
  <c r="E103" i="1"/>
  <c r="E91" i="1"/>
  <c r="E90" i="1" s="1"/>
  <c r="E87" i="1"/>
  <c r="E78" i="1" s="1"/>
  <c r="E75" i="1"/>
  <c r="E62" i="1"/>
  <c r="E53" i="1"/>
  <c r="E51" i="1" s="1"/>
  <c r="E49" i="1"/>
  <c r="E47" i="1"/>
  <c r="E43" i="1"/>
  <c r="E36" i="1"/>
  <c r="E31" i="1"/>
  <c r="E30" i="1"/>
  <c r="E24" i="1"/>
  <c r="E19" i="1"/>
  <c r="E66" i="1" l="1"/>
  <c r="E120" i="1"/>
  <c r="D88" i="2"/>
  <c r="D77" i="2" l="1"/>
  <c r="F60" i="8" l="1"/>
  <c r="F55" i="8"/>
  <c r="F65" i="8" s="1"/>
  <c r="F53" i="8"/>
  <c r="F44" i="8"/>
  <c r="F38" i="8"/>
  <c r="F27" i="8"/>
  <c r="F36" i="8" s="1"/>
  <c r="F67" i="8" s="1"/>
  <c r="F69" i="8" s="1"/>
  <c r="F22" i="8"/>
  <c r="M33" i="4"/>
  <c r="H33" i="4"/>
  <c r="E120" i="2"/>
  <c r="E110" i="2"/>
  <c r="E102" i="2"/>
  <c r="E99" i="2"/>
  <c r="E94" i="2" s="1"/>
  <c r="E87" i="2"/>
  <c r="E76" i="2"/>
  <c r="E71" i="2"/>
  <c r="E67" i="2"/>
  <c r="E64" i="2"/>
  <c r="E52" i="2"/>
  <c r="E46" i="2"/>
  <c r="E35" i="2"/>
  <c r="E29" i="2"/>
  <c r="E20" i="2"/>
  <c r="E101" i="2" l="1"/>
  <c r="E34" i="2"/>
  <c r="E19" i="2"/>
  <c r="E62" i="2" s="1"/>
  <c r="E85" i="2" s="1"/>
  <c r="E118" i="2"/>
  <c r="E63" i="2"/>
  <c r="E86" i="2"/>
  <c r="D110" i="2"/>
  <c r="D102" i="2"/>
  <c r="D76" i="2"/>
  <c r="D71" i="2"/>
  <c r="D67" i="2"/>
  <c r="D52" i="2"/>
  <c r="D46" i="2"/>
  <c r="D35" i="2"/>
  <c r="D29" i="2"/>
  <c r="D20" i="2"/>
  <c r="E119" i="2" l="1"/>
  <c r="E123" i="2" s="1"/>
  <c r="D19" i="2"/>
  <c r="D34" i="2"/>
  <c r="D63" i="2"/>
  <c r="D118" i="2"/>
  <c r="D86" i="2" l="1"/>
  <c r="D119" i="2" s="1"/>
  <c r="D123" i="2" s="1"/>
  <c r="D62" i="2"/>
  <c r="D85" i="2" s="1"/>
  <c r="D120" i="2" l="1"/>
  <c r="D91" i="1" l="1"/>
  <c r="D47" i="1"/>
  <c r="M45" i="4" l="1"/>
  <c r="N24" i="4" l="1"/>
  <c r="N34" i="4" l="1"/>
  <c r="N35" i="4"/>
  <c r="N36" i="4"/>
  <c r="N37" i="4"/>
  <c r="N38" i="4"/>
  <c r="N39" i="4"/>
  <c r="N40" i="4"/>
  <c r="N41" i="4"/>
  <c r="N42" i="4"/>
  <c r="N43" i="4"/>
  <c r="N44" i="4"/>
  <c r="N33" i="4"/>
  <c r="D53" i="1"/>
  <c r="D62" i="1"/>
  <c r="D114" i="1" l="1"/>
  <c r="N21" i="4"/>
  <c r="N22" i="4"/>
  <c r="N17" i="4"/>
  <c r="M28" i="4"/>
  <c r="E45" i="4" l="1"/>
  <c r="D106" i="1"/>
  <c r="D103" i="1"/>
  <c r="D75" i="1"/>
  <c r="D24" i="1"/>
  <c r="D43" i="1"/>
  <c r="D31" i="1"/>
  <c r="D19" i="1"/>
  <c r="D30" i="1" l="1"/>
  <c r="D51" i="1"/>
  <c r="D90" i="1"/>
  <c r="N45" i="4"/>
  <c r="F28" i="4" l="1"/>
  <c r="G28" i="4"/>
  <c r="H28" i="4"/>
  <c r="I28" i="4"/>
  <c r="J28" i="4"/>
  <c r="K28" i="4"/>
  <c r="L28" i="4"/>
  <c r="E28" i="4"/>
  <c r="N28" i="4" l="1"/>
  <c r="D87" i="1" l="1"/>
  <c r="D78" i="1" s="1"/>
  <c r="D120" i="1" l="1"/>
</calcChain>
</file>

<file path=xl/sharedStrings.xml><?xml version="1.0" encoding="utf-8"?>
<sst xmlns="http://schemas.openxmlformats.org/spreadsheetml/2006/main" count="432" uniqueCount="371">
  <si>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</si>
  <si>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</si>
  <si>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</si>
  <si>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</si>
  <si>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</si>
  <si>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</si>
  <si>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</si>
  <si>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</si>
  <si>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</si>
  <si>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</si>
  <si>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</si>
  <si>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</si>
  <si>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</si>
  <si>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</si>
  <si>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</si>
  <si>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</si>
  <si>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</si>
  <si>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</si>
  <si>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</si>
  <si>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</si>
  <si>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</si>
  <si>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</si>
  <si>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</si>
  <si>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</si>
  <si>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</si>
  <si>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</si>
  <si>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</si>
  <si>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</si>
  <si>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</si>
  <si>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</si>
  <si>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</si>
  <si>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</si>
  <si>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</si>
  <si>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</si>
  <si>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</si>
  <si>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</si>
  <si>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</si>
  <si>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</si>
  <si>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</si>
  <si>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</si>
  <si>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</si>
  <si>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</si>
  <si>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</si>
  <si>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</si>
  <si>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</si>
  <si>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</si>
  <si>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</si>
  <si>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</si>
  <si>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</si>
  <si>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</si>
  <si>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</si>
  <si>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</si>
  <si>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</si>
  <si>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</si>
  <si>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</si>
  <si>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</si>
  <si>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</si>
  <si>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</si>
  <si>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</si>
  <si>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</si>
  <si>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</si>
  <si>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</si>
  <si>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</si>
  <si>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</si>
  <si>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</si>
  <si>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</si>
  <si>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</si>
  <si>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</si>
  <si>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</si>
  <si>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</si>
  <si>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</si>
  <si>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</si>
  <si>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</si>
  <si>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</si>
  <si>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</si>
  <si>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</si>
  <si>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</si>
  <si>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</si>
  <si>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</si>
  <si>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</si>
  <si>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</si>
  <si>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</si>
  <si>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</si>
  <si>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</si>
  <si>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</si>
  <si>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</si>
  <si>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</si>
  <si>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</si>
  <si>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</si>
  <si>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</si>
  <si>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</si>
  <si>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</si>
  <si>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</si>
  <si>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</si>
  <si>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</si>
  <si>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</si>
  <si>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</si>
  <si>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</si>
  <si>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</si>
  <si>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</si>
  <si>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</si>
  <si>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</si>
  <si>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</si>
  <si>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</si>
  <si>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</si>
  <si>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</si>
  <si>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</si>
  <si>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</si>
  <si>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</si>
  <si>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</si>
  <si>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</si>
  <si>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</si>
  <si>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</si>
  <si>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</si>
  <si>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</si>
  <si>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</si>
  <si>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</si>
  <si>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</si>
  <si>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</si>
  <si>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</si>
  <si>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</si>
  <si>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</si>
  <si>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</si>
  <si>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</si>
  <si>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</si>
  <si>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</si>
  <si>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</si>
  <si>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</si>
  <si>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</si>
  <si>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</si>
  <si>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</si>
  <si>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</si>
  <si>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</si>
  <si>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</si>
  <si>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</si>
  <si>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</si>
  <si>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</si>
  <si>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</si>
  <si>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</si>
  <si>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</si>
  <si>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</si>
  <si>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</si>
  <si>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</si>
  <si>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</si>
  <si>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</si>
  <si>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</si>
  <si>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</si>
  <si>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</si>
  <si>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</si>
  <si>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</si>
  <si>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</si>
  <si>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</si>
  <si>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</si>
  <si>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</si>
  <si>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</si>
  <si>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</si>
  <si>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</si>
  <si>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</si>
  <si>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</si>
  <si>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</si>
  <si>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</si>
  <si>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</si>
  <si>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</si>
  <si>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</si>
  <si>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</si>
  <si>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</si>
  <si>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</si>
  <si>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</si>
  <si>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</si>
  <si>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</si>
  <si>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</si>
  <si>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</si>
  <si>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</si>
  <si>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</si>
  <si>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</si>
  <si>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</si>
  <si>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</si>
  <si>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</si>
  <si>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</si>
  <si>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</si>
  <si>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</si>
  <si>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</si>
  <si>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</si>
  <si>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</si>
  <si>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</si>
  <si>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</si>
  <si>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</si>
  <si>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</si>
  <si>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</si>
  <si>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</si>
  <si>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</si>
  <si>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</si>
  <si>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</si>
  <si>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</si>
  <si>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</si>
  <si>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</si>
  <si>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</si>
  <si>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</si>
  <si>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</si>
  <si>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</si>
  <si>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</si>
  <si>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</si>
  <si>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</si>
  <si>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</si>
  <si>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</si>
  <si>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</si>
  <si>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</si>
  <si>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</si>
  <si>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</si>
  <si>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</si>
  <si>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</si>
  <si>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</si>
  <si>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</si>
  <si>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</si>
  <si>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</si>
  <si>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</si>
  <si>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</si>
  <si>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</si>
  <si>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</si>
  <si>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</si>
  <si>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</si>
  <si>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</si>
  <si>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</si>
  <si>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</si>
  <si>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</si>
  <si>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</si>
  <si>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</si>
  <si>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</si>
  <si>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</si>
  <si>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</si>
  <si>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</si>
  <si>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</si>
  <si>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</si>
  <si>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</si>
  <si>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</si>
  <si>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</si>
  <si>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</si>
  <si>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</si>
  <si>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</si>
  <si>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</si>
  <si>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</si>
  <si>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</si>
  <si>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</si>
  <si>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</si>
  <si>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</si>
  <si>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</si>
  <si>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</si>
  <si>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</si>
  <si>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</si>
  <si>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</si>
  <si>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</si>
  <si>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</si>
  <si>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</si>
  <si>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</si>
  <si>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</si>
  <si>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</si>
  <si>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</si>
  <si>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</si>
  <si>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</si>
  <si>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</si>
  <si>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</si>
  <si>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</si>
  <si>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</si>
  <si>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</si>
  <si>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</si>
  <si>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</si>
  <si>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</si>
  <si>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</si>
  <si>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</si>
  <si>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</si>
  <si>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</si>
  <si>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</si>
  <si>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</si>
  <si>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</si>
  <si>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</si>
  <si>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</si>
  <si>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</si>
  <si>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</si>
  <si>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</si>
  <si>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</si>
  <si>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</si>
  <si>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</si>
  <si>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</si>
  <si>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</si>
  <si>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</si>
  <si>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</si>
  <si>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</si>
  <si>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</si>
  <si>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</si>
  <si>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</si>
  <si>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</si>
  <si>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</si>
  <si>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</si>
  <si>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</si>
  <si>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</si>
  <si>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</si>
  <si>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</si>
  <si>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</si>
  <si>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</si>
  <si>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</si>
  <si>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</si>
  <si>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</si>
  <si>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</si>
  <si>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</si>
  <si>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</si>
  <si>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</si>
  <si>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</si>
  <si>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</si>
  <si>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</si>
  <si>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</si>
  <si>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</si>
  <si>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</si>
  <si>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</si>
  <si>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</si>
  <si>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</si>
  <si>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</si>
  <si>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</si>
  <si>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</si>
  <si>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</si>
  <si>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</si>
  <si>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</si>
  <si>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</si>
  <si>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</si>
  <si>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</si>
  <si>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</si>
  <si>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</si>
  <si>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</si>
  <si>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</si>
  <si>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</si>
  <si>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</si>
  <si>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</si>
  <si>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</si>
  <si>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</si>
  <si>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</si>
  <si>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</si>
  <si>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</si>
  <si>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</si>
  <si>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</si>
  <si>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</si>
  <si>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</si>
  <si>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</si>
  <si>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</si>
  <si>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</si>
  <si>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</si>
  <si>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</si>
  <si>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</si>
  <si>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</si>
  <si>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</si>
  <si>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</si>
  <si>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</si>
  <si>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</si>
  <si>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</si>
  <si>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</si>
  <si>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</si>
  <si>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</si>
  <si>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</si>
  <si>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</si>
  <si>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</si>
  <si>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</si>
  <si>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</si>
  <si>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</si>
  <si>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</si>
  <si>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</si>
  <si>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Prilivi po osnovu vanrednih rashoda</t>
  </si>
  <si>
    <t>na dan 31.03.2021.g.</t>
  </si>
  <si>
    <t>Datum: 20.04.2021.godina</t>
  </si>
  <si>
    <t>Stanje na dan 31.03.2021 tekuće godine</t>
  </si>
  <si>
    <t>od 01.01. do 31.03.2021.g.</t>
  </si>
  <si>
    <t>od 01.01. do 31.03.2021godine</t>
  </si>
  <si>
    <t>13..04.2021</t>
  </si>
  <si>
    <t>od 01.01. do 31.03.2021.godine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</si>
</sst>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  <numFmt numFmtId="168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b/>
      <sz val="8"/>
      <color theme="1"/>
      <name val="Verdana"/>
      <family val="2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1" fillId="0" borderId="0" applyFont="0" applyFill="0" applyBorder="0" applyAlignment="0" applyProtection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4" fillId="0" borderId="0" xfId="2" applyNumberFormat="1" applyFont="1"/>
    <xf numFmtId="4" fontId="13" fillId="0" borderId="0" xfId="2" applyNumberFormat="1" applyFont="1"/>
    <xf numFmtId="49" fontId="14" fillId="0" borderId="0" xfId="2" applyNumberFormat="1" applyFont="1"/>
    <xf numFmtId="0" fontId="15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5" fontId="13" fillId="0" borderId="0" xfId="1" applyFont="1" applyAlignment="1">
      <alignment horizontal="right"/>
    </xf>
    <xf numFmtId="4" fontId="13" fillId="0" borderId="0" xfId="2" applyNumberFormat="1" applyFont="1" applyFill="1"/>
    <xf numFmtId="0" fontId="18" fillId="0" borderId="0" xfId="2" applyFont="1"/>
    <xf numFmtId="165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5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5" fontId="13" fillId="0" borderId="0" xfId="1" applyFont="1" applyBorder="1" applyAlignment="1">
      <alignment horizontal="right"/>
    </xf>
    <xf numFmtId="165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5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17" fillId="0" borderId="2" xfId="2" applyFont="1" applyBorder="1"/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>
      <protection locked="0"/>
    </xf>
    <xf numFmtId="0" fontId="32" fillId="0" borderId="0" xfId="3" applyFont="1"/>
    <xf numFmtId="3" fontId="32" fillId="0" borderId="0" xfId="3" applyNumberFormat="1" applyFont="1"/>
    <xf numFmtId="0" fontId="13" fillId="0" borderId="0" xfId="3" applyFont="1"/>
    <xf numFmtId="49" fontId="32" fillId="0" borderId="0" xfId="3" applyNumberFormat="1" applyFont="1"/>
    <xf numFmtId="0" fontId="10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3" fontId="28" fillId="0" borderId="1" xfId="0" applyNumberFormat="1" applyFont="1" applyBorder="1" applyProtection="1">
      <protection locked="0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32" fillId="0" borderId="0" xfId="3" applyNumberFormat="1" applyFont="1"/>
    <xf numFmtId="3" fontId="9" fillId="0" borderId="1" xfId="3" applyNumberFormat="1" applyFont="1" applyFill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4" fontId="15" fillId="0" borderId="0" xfId="2" applyNumberFormat="1" applyFont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0" fontId="10" fillId="0" borderId="0" xfId="2" applyFont="1"/>
    <xf numFmtId="4" fontId="36" fillId="0" borderId="0" xfId="2" applyNumberFormat="1" applyFont="1"/>
    <xf numFmtId="4" fontId="10" fillId="0" borderId="0" xfId="2" applyNumberFormat="1" applyFont="1" applyAlignment="1">
      <alignment wrapText="1"/>
    </xf>
    <xf numFmtId="4" fontId="10" fillId="0" borderId="0" xfId="2" applyNumberFormat="1" applyFont="1"/>
    <xf numFmtId="3" fontId="35" fillId="0" borderId="1" xfId="0" applyNumberFormat="1" applyFont="1" applyFill="1" applyBorder="1"/>
    <xf numFmtId="3" fontId="0" fillId="0" borderId="1" xfId="0" applyNumberFormat="1" applyFill="1" applyBorder="1"/>
    <xf numFmtId="0" fontId="38" fillId="0" borderId="0" xfId="0" applyFont="1" applyAlignment="1">
      <alignment horizontal="left"/>
    </xf>
    <xf numFmtId="164" fontId="38" fillId="0" borderId="0" xfId="0" applyNumberFormat="1" applyFont="1" applyAlignment="1">
      <alignment horizontal="right"/>
    </xf>
    <xf numFmtId="0" fontId="38" fillId="0" borderId="0" xfId="0" applyFont="1" applyAlignment="1"/>
    <xf numFmtId="164" fontId="38" fillId="0" borderId="1" xfId="0" applyNumberFormat="1" applyFont="1" applyBorder="1" applyAlignment="1">
      <alignment horizontal="right"/>
    </xf>
    <xf numFmtId="165" fontId="38" fillId="0" borderId="1" xfId="1" applyFont="1" applyBorder="1" applyAlignment="1">
      <alignment horizontal="right"/>
    </xf>
    <xf numFmtId="164" fontId="38" fillId="0" borderId="1" xfId="0" applyNumberFormat="1" applyFont="1" applyBorder="1" applyAlignment="1"/>
    <xf numFmtId="0" fontId="38" fillId="0" borderId="1" xfId="0" applyFont="1" applyBorder="1" applyAlignment="1"/>
    <xf numFmtId="165" fontId="38" fillId="0" borderId="1" xfId="1" applyFont="1" applyFill="1" applyBorder="1" applyAlignment="1">
      <alignment horizontal="right"/>
    </xf>
    <xf numFmtId="164" fontId="38" fillId="0" borderId="3" xfId="0" applyNumberFormat="1" applyFont="1" applyBorder="1" applyAlignment="1">
      <alignment horizontal="right"/>
    </xf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3" fontId="38" fillId="0" borderId="1" xfId="0" applyNumberFormat="1" applyFont="1" applyBorder="1" applyAlignment="1"/>
    <xf numFmtId="3" fontId="39" fillId="0" borderId="1" xfId="3" applyNumberFormat="1" applyFont="1" applyBorder="1" applyAlignment="1">
      <alignment vertical="top" wrapText="1"/>
    </xf>
    <xf numFmtId="0" fontId="9" fillId="0" borderId="6" xfId="2" applyFont="1" applyFill="1" applyBorder="1" applyAlignment="1">
      <alignment vertical="top" wrapText="1"/>
    </xf>
    <xf numFmtId="3" fontId="17" fillId="0" borderId="0" xfId="2" applyNumberFormat="1" applyFont="1"/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32" fillId="0" borderId="0" xfId="7" applyFont="1"/>
    <xf numFmtId="3" fontId="32" fillId="0" borderId="0" xfId="7" applyNumberFormat="1" applyFont="1"/>
    <xf numFmtId="0" fontId="14" fillId="0" borderId="0" xfId="8" applyFont="1"/>
    <xf numFmtId="0" fontId="13" fillId="0" borderId="0" xfId="7" applyFont="1"/>
    <xf numFmtId="0" fontId="33" fillId="0" borderId="0" xfId="7" applyFont="1"/>
    <xf numFmtId="1" fontId="13" fillId="0" borderId="0" xfId="7" applyNumberFormat="1" applyFont="1"/>
    <xf numFmtId="49" fontId="30" fillId="0" borderId="0" xfId="7" applyNumberFormat="1" applyFont="1"/>
    <xf numFmtId="0" fontId="30" fillId="0" borderId="0" xfId="7" applyFont="1" applyAlignment="1">
      <alignment horizontal="left"/>
    </xf>
    <xf numFmtId="3" fontId="30" fillId="0" borderId="0" xfId="7" applyNumberFormat="1" applyFont="1"/>
    <xf numFmtId="0" fontId="6" fillId="0" borderId="1" xfId="7" applyFont="1" applyBorder="1" applyAlignment="1">
      <alignment horizontal="center" vertical="top" wrapText="1"/>
    </xf>
    <xf numFmtId="3" fontId="7" fillId="0" borderId="1" xfId="7" applyNumberFormat="1" applyFont="1" applyBorder="1" applyAlignment="1">
      <alignment horizontal="center" vertical="top" wrapText="1"/>
    </xf>
    <xf numFmtId="0" fontId="10" fillId="0" borderId="1" xfId="7" applyFont="1" applyBorder="1" applyAlignment="1">
      <alignment horizontal="center" vertical="top" wrapText="1"/>
    </xf>
    <xf numFmtId="0" fontId="10" fillId="0" borderId="1" xfId="7" applyFont="1" applyBorder="1" applyAlignment="1">
      <alignment vertical="top" wrapText="1"/>
    </xf>
    <xf numFmtId="3" fontId="9" fillId="0" borderId="1" xfId="7" applyNumberFormat="1" applyFont="1" applyBorder="1" applyAlignment="1">
      <alignment vertical="top" wrapText="1"/>
    </xf>
    <xf numFmtId="166" fontId="26" fillId="0" borderId="1" xfId="5" applyFont="1" applyBorder="1" applyAlignment="1">
      <alignment horizontal="right" vertical="center"/>
    </xf>
    <xf numFmtId="0" fontId="31" fillId="0" borderId="1" xfId="7" applyFont="1" applyBorder="1" applyAlignment="1">
      <alignment horizontal="center" vertical="top" wrapText="1"/>
    </xf>
    <xf numFmtId="0" fontId="31" fillId="0" borderId="1" xfId="7" applyFont="1" applyBorder="1" applyAlignment="1">
      <alignment vertical="top" wrapText="1"/>
    </xf>
    <xf numFmtId="3" fontId="29" fillId="0" borderId="1" xfId="8" applyNumberFormat="1" applyFont="1" applyBorder="1"/>
    <xf numFmtId="3" fontId="29" fillId="0" borderId="1" xfId="8" applyNumberFormat="1" applyFont="1" applyBorder="1" applyAlignment="1">
      <alignment horizontal="right"/>
    </xf>
    <xf numFmtId="3" fontId="14" fillId="0" borderId="0" xfId="8" applyNumberFormat="1" applyFont="1"/>
    <xf numFmtId="0" fontId="11" fillId="0" borderId="0" xfId="9" applyFont="1" applyAlignment="1">
      <alignment horizontal="center" vertical="top" wrapText="1"/>
    </xf>
    <xf numFmtId="0" fontId="12" fillId="0" borderId="1" xfId="9" applyFont="1" applyBorder="1" applyAlignment="1">
      <alignment horizontal="left" vertical="top" wrapText="1"/>
    </xf>
    <xf numFmtId="0" fontId="9" fillId="0" borderId="1" xfId="9" applyFont="1" applyBorder="1" applyAlignment="1">
      <alignment vertical="top" wrapText="1"/>
    </xf>
    <xf numFmtId="3" fontId="2" fillId="0" borderId="0" xfId="8" applyNumberFormat="1"/>
    <xf numFmtId="3" fontId="27" fillId="0" borderId="1" xfId="8" applyNumberFormat="1" applyFont="1" applyBorder="1" applyProtection="1">
      <protection locked="0"/>
    </xf>
    <xf numFmtId="0" fontId="14" fillId="0" borderId="0" xfId="9" applyFont="1"/>
    <xf numFmtId="3" fontId="29" fillId="0" borderId="1" xfId="8" applyNumberFormat="1" applyFont="1" applyBorder="1" applyProtection="1">
      <protection locked="0"/>
    </xf>
    <xf numFmtId="0" fontId="13" fillId="0" borderId="1" xfId="7" applyFont="1" applyBorder="1" applyAlignment="1">
      <alignment vertical="top" wrapText="1"/>
    </xf>
    <xf numFmtId="3" fontId="30" fillId="0" borderId="1" xfId="8" applyNumberFormat="1" applyFont="1" applyBorder="1"/>
    <xf numFmtId="0" fontId="25" fillId="0" borderId="0" xfId="7" applyFont="1"/>
    <xf numFmtId="3" fontId="25" fillId="0" borderId="0" xfId="7" applyNumberFormat="1" applyFont="1"/>
    <xf numFmtId="0" fontId="16" fillId="0" borderId="0" xfId="9" applyFont="1" applyAlignment="1">
      <alignment horizontal="center"/>
    </xf>
    <xf numFmtId="3" fontId="17" fillId="0" borderId="0" xfId="7" applyNumberFormat="1" applyFont="1" applyAlignment="1">
      <alignment horizontal="center"/>
    </xf>
    <xf numFmtId="0" fontId="17" fillId="0" borderId="0" xfId="9" applyFont="1"/>
    <xf numFmtId="14" fontId="13" fillId="0" borderId="0" xfId="9" applyNumberFormat="1" applyFont="1" applyAlignment="1">
      <alignment horizontal="center"/>
    </xf>
    <xf numFmtId="0" fontId="17" fillId="0" borderId="2" xfId="7" applyFont="1" applyBorder="1"/>
    <xf numFmtId="3" fontId="17" fillId="0" borderId="0" xfId="7" applyNumberFormat="1" applyFont="1"/>
    <xf numFmtId="0" fontId="17" fillId="0" borderId="2" xfId="9" applyFont="1" applyBorder="1"/>
    <xf numFmtId="0" fontId="3" fillId="0" borderId="0" xfId="7"/>
    <xf numFmtId="3" fontId="3" fillId="0" borderId="0" xfId="7" applyNumberFormat="1"/>
    <xf numFmtId="3" fontId="17" fillId="0" borderId="0" xfId="9" applyNumberFormat="1" applyFont="1"/>
    <xf numFmtId="0" fontId="9" fillId="2" borderId="1" xfId="3" applyFont="1" applyFill="1" applyBorder="1" applyAlignment="1">
      <alignment vertical="top" wrapText="1"/>
    </xf>
    <xf numFmtId="3" fontId="23" fillId="2" borderId="1" xfId="3" applyNumberFormat="1" applyFont="1" applyFill="1" applyBorder="1" applyAlignment="1">
      <alignment vertical="top" wrapText="1"/>
    </xf>
    <xf numFmtId="3" fontId="9" fillId="2" borderId="1" xfId="3" applyNumberFormat="1" applyFont="1" applyFill="1" applyBorder="1" applyAlignment="1">
      <alignment vertical="top" wrapText="1"/>
    </xf>
    <xf numFmtId="0" fontId="13" fillId="0" borderId="0" xfId="7" applyFont="1" applyAlignment="1">
      <alignment wrapText="1"/>
    </xf>
    <xf numFmtId="3" fontId="29" fillId="0" borderId="1" xfId="0" applyNumberFormat="1" applyFont="1" applyBorder="1"/>
    <xf numFmtId="3" fontId="0" fillId="0" borderId="1" xfId="0" applyNumberFormat="1" applyBorder="1"/>
    <xf numFmtId="3" fontId="27" fillId="0" borderId="1" xfId="0" applyNumberFormat="1" applyFont="1" applyBorder="1" applyProtection="1">
      <protection locked="0"/>
    </xf>
    <xf numFmtId="3" fontId="27" fillId="0" borderId="1" xfId="0" applyNumberFormat="1" applyFont="1" applyBorder="1"/>
    <xf numFmtId="3" fontId="28" fillId="0" borderId="1" xfId="0" applyNumberFormat="1" applyFont="1" applyBorder="1"/>
    <xf numFmtId="4" fontId="29" fillId="0" borderId="1" xfId="0" applyNumberFormat="1" applyFont="1" applyBorder="1"/>
    <xf numFmtId="165" fontId="14" fillId="0" borderId="0" xfId="1" applyFont="1"/>
    <xf numFmtId="0" fontId="41" fillId="0" borderId="0" xfId="0" applyFont="1" applyAlignment="1">
      <alignment horizontal="right" vertical="center"/>
    </xf>
    <xf numFmtId="0" fontId="17" fillId="0" borderId="0" xfId="7" applyFont="1" applyAlignment="1">
      <alignment horizontal="center"/>
    </xf>
    <xf numFmtId="0" fontId="9" fillId="0" borderId="1" xfId="7" applyFont="1" applyBorder="1" applyAlignment="1">
      <alignment vertical="top" wrapText="1"/>
    </xf>
    <xf numFmtId="0" fontId="8" fillId="0" borderId="1" xfId="2" applyFont="1" applyBorder="1" applyAlignment="1">
      <alignment horizontal="center" vertical="top" wrapText="1"/>
    </xf>
    <xf numFmtId="0" fontId="40" fillId="0" borderId="1" xfId="2" applyFont="1" applyBorder="1" applyAlignment="1">
      <alignment horizontal="left" vertical="top" wrapText="1"/>
    </xf>
    <xf numFmtId="0" fontId="39" fillId="0" borderId="1" xfId="2" applyFont="1" applyBorder="1" applyAlignment="1">
      <alignment vertical="top" wrapText="1"/>
    </xf>
    <xf numFmtId="0" fontId="2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43" fontId="14" fillId="0" borderId="0" xfId="8" applyNumberFormat="1" applyFont="1"/>
    <xf numFmtId="165" fontId="14" fillId="0" borderId="0" xfId="8" applyNumberFormat="1" applyFont="1"/>
    <xf numFmtId="3" fontId="29" fillId="0" borderId="1" xfId="8" applyNumberFormat="1" applyFont="1" applyFill="1" applyBorder="1" applyProtection="1">
      <protection locked="0"/>
    </xf>
    <xf numFmtId="3" fontId="36" fillId="0" borderId="1" xfId="0" applyNumberFormat="1" applyFont="1" applyFill="1" applyBorder="1"/>
    <xf numFmtId="3" fontId="14" fillId="0" borderId="1" xfId="0" applyNumberFormat="1" applyFont="1" applyFill="1" applyBorder="1"/>
    <xf numFmtId="0" fontId="13" fillId="0" borderId="0" xfId="2" applyFont="1" applyAlignment="1">
      <alignment horizontal="center"/>
    </xf>
    <xf numFmtId="0" fontId="42" fillId="0" borderId="0" xfId="2" applyFont="1"/>
    <xf numFmtId="4" fontId="27" fillId="0" borderId="1" xfId="0" applyNumberFormat="1" applyFont="1" applyBorder="1" applyProtection="1">
      <protection locked="0"/>
    </xf>
    <xf numFmtId="3" fontId="35" fillId="0" borderId="1" xfId="0" applyNumberFormat="1" applyFont="1" applyBorder="1"/>
    <xf numFmtId="0" fontId="9" fillId="0" borderId="6" xfId="2" applyFont="1" applyBorder="1" applyAlignment="1">
      <alignment vertical="top" wrapText="1"/>
    </xf>
    <xf numFmtId="3" fontId="36" fillId="0" borderId="1" xfId="0" applyNumberFormat="1" applyFont="1" applyBorder="1"/>
    <xf numFmtId="3" fontId="14" fillId="0" borderId="1" xfId="0" applyNumberFormat="1" applyFont="1" applyBorder="1"/>
    <xf numFmtId="3" fontId="29" fillId="0" borderId="1" xfId="0" applyNumberFormat="1" applyFont="1" applyBorder="1" applyProtection="1">
      <protection locked="0"/>
    </xf>
    <xf numFmtId="168" fontId="29" fillId="0" borderId="1" xfId="1" applyNumberFormat="1" applyFont="1" applyFill="1" applyBorder="1" applyAlignment="1" applyProtection="1">
      <protection locked="0"/>
    </xf>
    <xf numFmtId="3" fontId="29" fillId="0" borderId="1" xfId="10" applyNumberFormat="1" applyFont="1" applyBorder="1"/>
    <xf numFmtId="3" fontId="27" fillId="0" borderId="1" xfId="10" applyNumberFormat="1" applyFont="1" applyBorder="1" applyProtection="1">
      <protection locked="0"/>
    </xf>
    <xf numFmtId="3" fontId="29" fillId="0" borderId="1" xfId="10" applyNumberFormat="1" applyFont="1" applyBorder="1" applyProtection="1">
      <protection locked="0"/>
    </xf>
    <xf numFmtId="3" fontId="30" fillId="0" borderId="1" xfId="10" applyNumberFormat="1" applyFont="1" applyBorder="1"/>
    <xf numFmtId="4" fontId="2" fillId="0" borderId="1" xfId="10" applyNumberFormat="1" applyBorder="1"/>
    <xf numFmtId="3" fontId="29" fillId="0" borderId="1" xfId="10" applyNumberFormat="1" applyFont="1" applyBorder="1" applyAlignment="1">
      <alignment horizontal="right"/>
    </xf>
    <xf numFmtId="168" fontId="29" fillId="0" borderId="1" xfId="1" applyNumberFormat="1" applyFont="1" applyBorder="1"/>
    <xf numFmtId="3" fontId="27" fillId="0" borderId="1" xfId="0" applyNumberFormat="1" applyFont="1" applyFill="1" applyBorder="1" applyProtection="1">
      <protection locked="0"/>
    </xf>
    <xf numFmtId="3" fontId="29" fillId="0" borderId="1" xfId="0" applyNumberFormat="1" applyFont="1" applyFill="1" applyBorder="1"/>
    <xf numFmtId="3" fontId="27" fillId="0" borderId="1" xfId="0" applyNumberFormat="1" applyFont="1" applyFill="1" applyBorder="1"/>
    <xf numFmtId="4" fontId="2" fillId="0" borderId="1" xfId="8" applyNumberFormat="1" applyBorder="1"/>
    <xf numFmtId="3" fontId="2" fillId="0" borderId="1" xfId="8" applyNumberFormat="1" applyBorder="1"/>
    <xf numFmtId="167" fontId="28" fillId="0" borderId="1" xfId="1" applyNumberFormat="1" applyFont="1" applyFill="1" applyBorder="1" applyAlignment="1" applyProtection="1">
      <alignment horizontal="center"/>
      <protection locked="0"/>
    </xf>
    <xf numFmtId="0" fontId="13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top" wrapText="1"/>
    </xf>
    <xf numFmtId="4" fontId="4" fillId="0" borderId="6" xfId="2" applyNumberFormat="1" applyFont="1" applyFill="1" applyBorder="1" applyAlignment="1">
      <alignment horizontal="center" vertical="top" wrapText="1"/>
    </xf>
    <xf numFmtId="4" fontId="4" fillId="0" borderId="7" xfId="2" applyNumberFormat="1" applyFont="1" applyFill="1" applyBorder="1" applyAlignment="1">
      <alignment horizontal="center" vertical="top" wrapText="1"/>
    </xf>
    <xf numFmtId="165" fontId="5" fillId="0" borderId="6" xfId="1" applyFont="1" applyBorder="1" applyAlignment="1">
      <alignment horizontal="right" vertical="top" wrapText="1"/>
    </xf>
    <xf numFmtId="165" fontId="5" fillId="0" borderId="7" xfId="1" applyFont="1" applyBorder="1" applyAlignment="1">
      <alignment horizontal="right" vertical="top" wrapText="1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8" fillId="0" borderId="4" xfId="2" applyFont="1" applyBorder="1" applyAlignment="1">
      <alignment horizontal="center" vertical="top" wrapText="1"/>
    </xf>
    <xf numFmtId="0" fontId="8" fillId="0" borderId="15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horizontal="center" vertical="center" wrapText="1"/>
    </xf>
    <xf numFmtId="165" fontId="5" fillId="0" borderId="6" xfId="1" applyFont="1" applyBorder="1" applyAlignment="1">
      <alignment horizontal="right" vertical="center" wrapText="1"/>
    </xf>
    <xf numFmtId="165" fontId="5" fillId="0" borderId="7" xfId="1" applyFont="1" applyBorder="1" applyAlignment="1">
      <alignment horizontal="right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7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9" fillId="0" borderId="1" xfId="7" applyFont="1" applyBorder="1" applyAlignment="1">
      <alignment vertical="top" wrapText="1"/>
    </xf>
    <xf numFmtId="0" fontId="22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top" wrapText="1"/>
    </xf>
    <xf numFmtId="3" fontId="4" fillId="0" borderId="1" xfId="7" applyNumberFormat="1" applyFont="1" applyBorder="1" applyAlignment="1">
      <alignment horizontal="center" vertical="center" wrapText="1"/>
    </xf>
  </cellXfs>
  <cellStyles count="11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2 2" xfId="7" xr:uid="{9B3BCAFC-CE7F-42A4-8FA0-F36CEE82433E}"/>
    <cellStyle name="Normal 3 2" xfId="8" xr:uid="{91512FF6-C42C-445C-B2DC-29891DD5CF6B}"/>
    <cellStyle name="Normal 3 2 2" xfId="10" xr:uid="{87444E3C-B27B-47F7-9BB3-672AAE682663}"/>
    <cellStyle name="Normal 4" xfId="6" xr:uid="{00000000-0005-0000-0000-000004000000}"/>
    <cellStyle name="Normal 7" xfId="2" xr:uid="{00000000-0005-0000-0000-000005000000}"/>
    <cellStyle name="Normal 7 2" xfId="4" xr:uid="{00000000-0005-0000-0000-000006000000}"/>
    <cellStyle name="Normal 7 2 2" xfId="9" xr:uid="{D3B6DCA2-B538-41A0-AB14-E8FE396B8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10" name="Picture 13">
          <a:extLst>
            <a:ext uri="{FF2B5EF4-FFF2-40B4-BE49-F238E27FC236}">
              <a16:creationId xmlns:a16="http://schemas.microsoft.com/office/drawing/2014/main" id="{AC4538D9-9208-4125-B98E-D4879F0B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572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1561041</xdr:colOff>
      <xdr:row>126</xdr:row>
      <xdr:rowOff>126999</xdr:rowOff>
    </xdr:from>
    <xdr:to>
      <xdr:col>5</xdr:col>
      <xdr:colOff>95250</xdr:colOff>
      <xdr:row>130</xdr:row>
      <xdr:rowOff>169333</xdr:rowOff>
    </xdr:to>
    <xdr:sp macro="" textlink="">
      <xdr:nvSpPr>
        <xdr:cNvPr id="11" name="Freeform 14">
          <a:extLst>
            <a:ext uri="{FF2B5EF4-FFF2-40B4-BE49-F238E27FC236}">
              <a16:creationId xmlns:a16="http://schemas.microsoft.com/office/drawing/2014/main" id="{691919FA-B1EB-484E-813A-7CC68ECA9A70}"/>
            </a:ext>
          </a:extLst>
        </xdr:cNvPr>
        <xdr:cNvSpPr>
          <a:spLocks/>
        </xdr:cNvSpPr>
      </xdr:nvSpPr>
      <xdr:spPr bwMode="auto">
        <a:xfrm flipV="1">
          <a:off x="7731124" y="26987499"/>
          <a:ext cx="1867959" cy="973667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12" name="Freeform 14">
          <a:extLst>
            <a:ext uri="{FF2B5EF4-FFF2-40B4-BE49-F238E27FC236}">
              <a16:creationId xmlns:a16="http://schemas.microsoft.com/office/drawing/2014/main" id="{BA483042-E711-4423-BBE0-30BA264279D1}"/>
            </a:ext>
          </a:extLst>
        </xdr:cNvPr>
        <xdr:cNvSpPr>
          <a:spLocks/>
        </xdr:cNvSpPr>
      </xdr:nvSpPr>
      <xdr:spPr bwMode="auto">
        <a:xfrm flipV="1">
          <a:off x="3171825" y="27603450"/>
          <a:ext cx="2762250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704850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105025" y="27422475"/>
          <a:ext cx="2352675" cy="15240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1866900</xdr:colOff>
      <xdr:row>124</xdr:row>
      <xdr:rowOff>904875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943600" y="26736675"/>
          <a:ext cx="2286000" cy="8191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47</xdr:row>
      <xdr:rowOff>1019175</xdr:rowOff>
    </xdr:from>
    <xdr:to>
      <xdr:col>8</xdr:col>
      <xdr:colOff>0</xdr:colOff>
      <xdr:row>47</xdr:row>
      <xdr:rowOff>1123950</xdr:rowOff>
    </xdr:to>
    <xdr:sp macro="" textlink="">
      <xdr:nvSpPr>
        <xdr:cNvPr id="2" name="Freeform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 flipV="1">
          <a:off x="5362575" y="418909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47</xdr:row>
      <xdr:rowOff>114300</xdr:rowOff>
    </xdr:from>
    <xdr:to>
      <xdr:col>5</xdr:col>
      <xdr:colOff>781050</xdr:colOff>
      <xdr:row>48</xdr:row>
      <xdr:rowOff>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 flipV="1">
          <a:off x="2333625" y="40986075"/>
          <a:ext cx="1476375" cy="11525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801969</xdr:colOff>
      <xdr:row>2</xdr:row>
      <xdr:rowOff>0</xdr:rowOff>
    </xdr:from>
    <xdr:to>
      <xdr:col>8</xdr:col>
      <xdr:colOff>666751</xdr:colOff>
      <xdr:row>4</xdr:row>
      <xdr:rowOff>180975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E1AA8E08-2CF9-4DB6-B84A-AD6108BD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B6F605E8-3C13-4BD9-904B-C7162340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0975"/>
          <a:ext cx="1371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ijana.milatovic/AppData/Local/Microsoft/Windows/Temporary%20Internet%20Files/Content.Outlook/Q444GWF2/Izvje&#353;tavanje/Slovenija/2011/Reporting%20packege%202011/31.12.2011/REPORTING%20PACKAGE%20DECEMBAR%20konsolidacija%20III.xls?368209CB" TargetMode="External"/><Relationship Id="rId1" Type="http://schemas.openxmlformats.org/officeDocument/2006/relationships/externalLinkPath" Target="file:///\\368209CB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4"/>
  <sheetViews>
    <sheetView tabSelected="1" topLeftCell="A109" zoomScale="90" zoomScaleNormal="90" zoomScaleSheetLayoutView="100" workbookViewId="0">
      <selection activeCell="C13" sqref="C13"/>
    </sheetView>
  </sheetViews>
  <sheetFormatPr defaultRowHeight="15" x14ac:dyDescent="0.25"/>
  <cols>
    <col min="1" max="1" width="28" style="7" customWidth="1"/>
    <col min="2" max="2" width="49.28515625" style="7" customWidth="1"/>
    <col min="3" max="3" width="15.28515625" style="7" customWidth="1"/>
    <col min="4" max="4" width="25.28515625" style="8" customWidth="1"/>
    <col min="5" max="5" width="24.7109375" style="11" customWidth="1"/>
    <col min="6" max="16384" width="9.140625" style="7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84" customFormat="1" ht="31.5" x14ac:dyDescent="0.25">
      <c r="A6" s="85" t="s">
        <v>344</v>
      </c>
      <c r="B6" s="85"/>
      <c r="D6" s="86"/>
      <c r="E6" s="87" t="s">
        <v>345</v>
      </c>
    </row>
    <row r="7" spans="1:5" ht="31.5" x14ac:dyDescent="0.25">
      <c r="A7" s="85" t="s">
        <v>139</v>
      </c>
      <c r="B7" s="85"/>
      <c r="E7" s="87" t="s">
        <v>2</v>
      </c>
    </row>
    <row r="8" spans="1:5" ht="15.75" x14ac:dyDescent="0.25">
      <c r="A8" s="85" t="s">
        <v>140</v>
      </c>
      <c r="B8" s="85"/>
      <c r="E8" s="88" t="s">
        <v>350</v>
      </c>
    </row>
    <row r="9" spans="1:5" ht="12" customHeight="1" x14ac:dyDescent="0.25">
      <c r="A9" s="10"/>
    </row>
    <row r="10" spans="1:5" ht="15.75" x14ac:dyDescent="0.25">
      <c r="C10" s="85" t="s">
        <v>141</v>
      </c>
      <c r="D10" s="85"/>
    </row>
    <row r="11" spans="1:5" ht="9.75" customHeight="1" x14ac:dyDescent="0.25">
      <c r="B11" s="6"/>
      <c r="C11" s="6"/>
      <c r="D11" s="9"/>
    </row>
    <row r="12" spans="1:5" ht="15.75" x14ac:dyDescent="0.25">
      <c r="C12" s="174" t="s">
        <v>370</v>
      </c>
      <c r="D12" s="6"/>
    </row>
    <row r="13" spans="1:5" x14ac:dyDescent="0.25">
      <c r="A13" s="10"/>
    </row>
    <row r="14" spans="1:5" ht="15" customHeight="1" x14ac:dyDescent="0.25">
      <c r="A14" s="196" t="s">
        <v>7</v>
      </c>
      <c r="B14" s="196" t="s">
        <v>8</v>
      </c>
      <c r="C14" s="196" t="s">
        <v>9</v>
      </c>
      <c r="D14" s="197" t="s">
        <v>10</v>
      </c>
      <c r="E14" s="197"/>
    </row>
    <row r="15" spans="1:5" ht="15.75" customHeight="1" x14ac:dyDescent="0.25">
      <c r="A15" s="196"/>
      <c r="B15" s="196"/>
      <c r="C15" s="196"/>
      <c r="D15" s="197"/>
      <c r="E15" s="197"/>
    </row>
    <row r="16" spans="1:5" ht="15" customHeight="1" x14ac:dyDescent="0.25">
      <c r="A16" s="196"/>
      <c r="B16" s="196"/>
      <c r="C16" s="196"/>
      <c r="D16" s="198" t="s">
        <v>11</v>
      </c>
      <c r="E16" s="197" t="s">
        <v>12</v>
      </c>
    </row>
    <row r="17" spans="1:5" ht="15.75" customHeight="1" x14ac:dyDescent="0.25">
      <c r="A17" s="196"/>
      <c r="B17" s="196"/>
      <c r="C17" s="196"/>
      <c r="D17" s="198"/>
      <c r="E17" s="197"/>
    </row>
    <row r="18" spans="1:5" x14ac:dyDescent="0.25">
      <c r="A18" s="36">
        <v>1</v>
      </c>
      <c r="B18" s="36">
        <v>2</v>
      </c>
      <c r="C18" s="37">
        <v>3</v>
      </c>
      <c r="D18" s="37">
        <v>4</v>
      </c>
      <c r="E18" s="163">
        <v>5</v>
      </c>
    </row>
    <row r="19" spans="1:5" ht="15" customHeight="1" x14ac:dyDescent="0.25">
      <c r="A19" s="48"/>
      <c r="B19" s="41" t="s">
        <v>142</v>
      </c>
      <c r="C19" s="42"/>
      <c r="D19" s="153">
        <f>+D20+D29</f>
        <v>2803305.8800000004</v>
      </c>
      <c r="E19" s="153">
        <f>+E20+E29</f>
        <v>3049653.3200000003</v>
      </c>
    </row>
    <row r="20" spans="1:5" ht="15" customHeight="1" x14ac:dyDescent="0.25">
      <c r="A20" s="48"/>
      <c r="B20" s="41" t="s">
        <v>143</v>
      </c>
      <c r="C20" s="42"/>
      <c r="D20" s="153">
        <f>SUM(D21:D28)</f>
        <v>2662390.91</v>
      </c>
      <c r="E20" s="153">
        <f>SUM(E21:E28)</f>
        <v>2821628.33</v>
      </c>
    </row>
    <row r="21" spans="1:5" ht="15" customHeight="1" x14ac:dyDescent="0.25">
      <c r="A21" s="49">
        <v>750</v>
      </c>
      <c r="B21" s="46" t="s">
        <v>144</v>
      </c>
      <c r="C21" s="42"/>
      <c r="D21" s="154">
        <v>3337546.04</v>
      </c>
      <c r="E21" s="154">
        <v>3320986</v>
      </c>
    </row>
    <row r="22" spans="1:5" ht="15" customHeight="1" x14ac:dyDescent="0.25">
      <c r="A22" s="49">
        <v>752</v>
      </c>
      <c r="B22" s="46" t="s">
        <v>145</v>
      </c>
      <c r="C22" s="42"/>
      <c r="D22" s="155"/>
      <c r="E22" s="155"/>
    </row>
    <row r="23" spans="1:5" ht="15" customHeight="1" x14ac:dyDescent="0.25">
      <c r="A23" s="49">
        <v>753</v>
      </c>
      <c r="B23" s="46" t="s">
        <v>146</v>
      </c>
      <c r="C23" s="42"/>
      <c r="D23" s="155"/>
      <c r="E23" s="155"/>
    </row>
    <row r="24" spans="1:5" ht="15" customHeight="1" x14ac:dyDescent="0.25">
      <c r="A24" s="49">
        <v>754</v>
      </c>
      <c r="B24" s="46" t="s">
        <v>147</v>
      </c>
      <c r="C24" s="42"/>
      <c r="D24" s="155"/>
      <c r="E24" s="155"/>
    </row>
    <row r="25" spans="1:5" ht="15" customHeight="1" x14ac:dyDescent="0.25">
      <c r="A25" s="49">
        <v>755</v>
      </c>
      <c r="B25" s="44" t="s">
        <v>148</v>
      </c>
      <c r="C25" s="42"/>
      <c r="D25" s="155">
        <v>-765672.11</v>
      </c>
      <c r="E25" s="155">
        <v>-783181.4</v>
      </c>
    </row>
    <row r="26" spans="1:5" ht="15" customHeight="1" x14ac:dyDescent="0.25">
      <c r="A26" s="49">
        <v>756</v>
      </c>
      <c r="B26" s="46" t="s">
        <v>149</v>
      </c>
      <c r="C26" s="42"/>
      <c r="D26" s="155">
        <v>-257871.39</v>
      </c>
      <c r="E26" s="155">
        <v>-47094.9</v>
      </c>
    </row>
    <row r="27" spans="1:5" ht="15" customHeight="1" x14ac:dyDescent="0.25">
      <c r="A27" s="49">
        <v>757</v>
      </c>
      <c r="B27" s="46" t="s">
        <v>150</v>
      </c>
      <c r="C27" s="42"/>
      <c r="D27" s="155"/>
      <c r="E27" s="155"/>
    </row>
    <row r="28" spans="1:5" ht="15" customHeight="1" x14ac:dyDescent="0.25">
      <c r="A28" s="49">
        <v>758</v>
      </c>
      <c r="B28" s="46" t="s">
        <v>151</v>
      </c>
      <c r="C28" s="42"/>
      <c r="D28" s="155">
        <v>348388.37</v>
      </c>
      <c r="E28" s="155">
        <v>330918.63</v>
      </c>
    </row>
    <row r="29" spans="1:5" ht="15" customHeight="1" x14ac:dyDescent="0.25">
      <c r="A29" s="48"/>
      <c r="B29" s="41" t="s">
        <v>152</v>
      </c>
      <c r="C29" s="42"/>
      <c r="D29" s="153">
        <f>D30+D31+D32+D33</f>
        <v>140914.97</v>
      </c>
      <c r="E29" s="153">
        <f>E30+E31+E32+E33</f>
        <v>228024.99</v>
      </c>
    </row>
    <row r="30" spans="1:5" ht="15" customHeight="1" x14ac:dyDescent="0.25">
      <c r="A30" s="49">
        <v>760</v>
      </c>
      <c r="B30" s="46" t="s">
        <v>153</v>
      </c>
      <c r="C30" s="42"/>
      <c r="D30" s="154">
        <v>74144.59</v>
      </c>
      <c r="E30" s="154">
        <v>84337.62</v>
      </c>
    </row>
    <row r="31" spans="1:5" ht="15" customHeight="1" x14ac:dyDescent="0.25">
      <c r="A31" s="49">
        <v>764</v>
      </c>
      <c r="B31" s="46" t="s">
        <v>154</v>
      </c>
      <c r="C31" s="42"/>
      <c r="D31" s="155"/>
      <c r="E31" s="155"/>
    </row>
    <row r="32" spans="1:5" ht="15" customHeight="1" x14ac:dyDescent="0.25">
      <c r="A32" s="49">
        <v>768</v>
      </c>
      <c r="B32" s="46" t="s">
        <v>155</v>
      </c>
      <c r="C32" s="42"/>
      <c r="D32" s="155">
        <v>280.86</v>
      </c>
      <c r="E32" s="155">
        <v>57.78</v>
      </c>
    </row>
    <row r="33" spans="1:5" ht="15" customHeight="1" x14ac:dyDescent="0.25">
      <c r="A33" s="49">
        <v>769</v>
      </c>
      <c r="B33" s="46" t="s">
        <v>156</v>
      </c>
      <c r="C33" s="42"/>
      <c r="D33" s="155">
        <v>66489.52</v>
      </c>
      <c r="E33" s="155">
        <v>143629.59</v>
      </c>
    </row>
    <row r="34" spans="1:5" ht="15" customHeight="1" x14ac:dyDescent="0.25">
      <c r="A34" s="48"/>
      <c r="B34" s="41" t="s">
        <v>157</v>
      </c>
      <c r="C34" s="42"/>
      <c r="D34" s="153">
        <f>D35+D46+D52</f>
        <v>1203343.55</v>
      </c>
      <c r="E34" s="153">
        <f>E35+E46+E52</f>
        <v>1659614.18</v>
      </c>
    </row>
    <row r="35" spans="1:5" ht="15" customHeight="1" x14ac:dyDescent="0.25">
      <c r="A35" s="49"/>
      <c r="B35" s="46" t="s">
        <v>158</v>
      </c>
      <c r="C35" s="42"/>
      <c r="D35" s="154">
        <f>+D36+D37+D38+D40+D41+D42+D43+D45</f>
        <v>995969.18</v>
      </c>
      <c r="E35" s="154">
        <f>+E36+E37+E38+E40+E41+E42+E43+E45</f>
        <v>1464369.55</v>
      </c>
    </row>
    <row r="36" spans="1:5" ht="15" customHeight="1" x14ac:dyDescent="0.25">
      <c r="A36" s="49">
        <v>400</v>
      </c>
      <c r="B36" s="46" t="s">
        <v>159</v>
      </c>
      <c r="C36" s="42"/>
      <c r="D36" s="155">
        <v>1188017.04</v>
      </c>
      <c r="E36" s="155">
        <v>1358786.91</v>
      </c>
    </row>
    <row r="37" spans="1:5" ht="15" customHeight="1" x14ac:dyDescent="0.25">
      <c r="A37" s="49">
        <v>401</v>
      </c>
      <c r="B37" s="46" t="s">
        <v>160</v>
      </c>
      <c r="C37" s="42"/>
      <c r="D37" s="155">
        <v>133257.87</v>
      </c>
      <c r="E37" s="155">
        <v>157912.6</v>
      </c>
    </row>
    <row r="38" spans="1:5" ht="15" customHeight="1" x14ac:dyDescent="0.25">
      <c r="A38" s="49">
        <v>402</v>
      </c>
      <c r="B38" s="46" t="s">
        <v>161</v>
      </c>
      <c r="C38" s="42"/>
      <c r="D38" s="155">
        <v>-99667.54</v>
      </c>
      <c r="E38" s="155">
        <v>-68315.679999999993</v>
      </c>
    </row>
    <row r="39" spans="1:5" ht="15" customHeight="1" x14ac:dyDescent="0.25">
      <c r="A39" s="49">
        <v>403</v>
      </c>
      <c r="B39" s="41" t="s">
        <v>162</v>
      </c>
      <c r="C39" s="42"/>
      <c r="D39" s="156">
        <v>0</v>
      </c>
      <c r="E39" s="156">
        <v>0</v>
      </c>
    </row>
    <row r="40" spans="1:5" ht="15" customHeight="1" x14ac:dyDescent="0.25">
      <c r="A40" s="49">
        <v>404</v>
      </c>
      <c r="B40" s="46" t="s">
        <v>163</v>
      </c>
      <c r="C40" s="42"/>
      <c r="D40" s="154">
        <v>-120032.53</v>
      </c>
      <c r="E40" s="154">
        <v>-106586.53</v>
      </c>
    </row>
    <row r="41" spans="1:5" ht="15" customHeight="1" x14ac:dyDescent="0.25">
      <c r="A41" s="49">
        <v>405</v>
      </c>
      <c r="B41" s="46" t="s">
        <v>164</v>
      </c>
      <c r="C41" s="42"/>
      <c r="D41" s="189">
        <v>547448</v>
      </c>
      <c r="E41" s="155">
        <v>-203777.93</v>
      </c>
    </row>
    <row r="42" spans="1:5" ht="33" customHeight="1" x14ac:dyDescent="0.25">
      <c r="A42" s="49">
        <v>406</v>
      </c>
      <c r="B42" s="46" t="s">
        <v>165</v>
      </c>
      <c r="C42" s="42"/>
      <c r="D42" s="189">
        <v>-91227.25</v>
      </c>
      <c r="E42" s="155">
        <v>74075.759999999995</v>
      </c>
    </row>
    <row r="43" spans="1:5" ht="15" customHeight="1" x14ac:dyDescent="0.25">
      <c r="A43" s="49">
        <v>407</v>
      </c>
      <c r="B43" s="46" t="s">
        <v>166</v>
      </c>
      <c r="C43" s="42"/>
      <c r="D43" s="189">
        <v>-604968.18000000005</v>
      </c>
      <c r="E43" s="155">
        <v>-31410.3</v>
      </c>
    </row>
    <row r="44" spans="1:5" ht="15" customHeight="1" x14ac:dyDescent="0.25">
      <c r="A44" s="48">
        <v>408</v>
      </c>
      <c r="B44" s="41" t="s">
        <v>167</v>
      </c>
      <c r="C44" s="42"/>
      <c r="D44" s="191">
        <v>0</v>
      </c>
      <c r="E44" s="156">
        <v>0</v>
      </c>
    </row>
    <row r="45" spans="1:5" ht="33.75" customHeight="1" x14ac:dyDescent="0.25">
      <c r="A45" s="49">
        <v>409</v>
      </c>
      <c r="B45" s="46" t="s">
        <v>168</v>
      </c>
      <c r="C45" s="42"/>
      <c r="D45" s="90">
        <v>43141.77</v>
      </c>
      <c r="E45" s="154">
        <v>283684.71999999997</v>
      </c>
    </row>
    <row r="46" spans="1:5" s="84" customFormat="1" ht="15" customHeight="1" x14ac:dyDescent="0.25">
      <c r="A46" s="36"/>
      <c r="B46" s="41" t="s">
        <v>169</v>
      </c>
      <c r="C46" s="166"/>
      <c r="D46" s="155">
        <f>D47+D48+D49+D50+D51</f>
        <v>0</v>
      </c>
      <c r="E46" s="155">
        <f>E47+E48+E49+E50+E51</f>
        <v>0</v>
      </c>
    </row>
    <row r="47" spans="1:5" ht="15" customHeight="1" x14ac:dyDescent="0.25">
      <c r="A47" s="49" t="s">
        <v>170</v>
      </c>
      <c r="B47" s="46" t="s">
        <v>171</v>
      </c>
      <c r="C47" s="42"/>
      <c r="D47" s="154"/>
      <c r="E47" s="154"/>
    </row>
    <row r="48" spans="1:5" ht="15" customHeight="1" x14ac:dyDescent="0.25">
      <c r="A48" s="49">
        <v>412413414</v>
      </c>
      <c r="B48" s="46" t="s">
        <v>172</v>
      </c>
      <c r="C48" s="42"/>
      <c r="D48" s="155"/>
      <c r="E48" s="155"/>
    </row>
    <row r="49" spans="1:5" ht="15" customHeight="1" x14ac:dyDescent="0.25">
      <c r="A49" s="49">
        <v>415</v>
      </c>
      <c r="B49" s="46" t="s">
        <v>173</v>
      </c>
      <c r="C49" s="42"/>
      <c r="D49" s="155"/>
      <c r="E49" s="155"/>
    </row>
    <row r="50" spans="1:5" ht="15" customHeight="1" x14ac:dyDescent="0.25">
      <c r="A50" s="49">
        <v>416417</v>
      </c>
      <c r="B50" s="46" t="s">
        <v>174</v>
      </c>
      <c r="C50" s="42"/>
      <c r="D50" s="155"/>
      <c r="E50" s="155"/>
    </row>
    <row r="51" spans="1:5" ht="15" customHeight="1" x14ac:dyDescent="0.25">
      <c r="A51" s="49">
        <v>418419</v>
      </c>
      <c r="B51" s="46" t="s">
        <v>175</v>
      </c>
      <c r="C51" s="42"/>
      <c r="D51" s="154"/>
      <c r="E51" s="154"/>
    </row>
    <row r="52" spans="1:5" s="84" customFormat="1" ht="15" customHeight="1" x14ac:dyDescent="0.25">
      <c r="A52" s="36"/>
      <c r="B52" s="41" t="s">
        <v>176</v>
      </c>
      <c r="C52" s="166"/>
      <c r="D52" s="76">
        <f>D53+D54+D55+D56+D57+D58+D59+D60+D61</f>
        <v>207374.37000000002</v>
      </c>
      <c r="E52" s="76">
        <f>E53+E54+E55+E56+E57+E58+E59+E60+E61</f>
        <v>195244.62999999998</v>
      </c>
    </row>
    <row r="53" spans="1:5" ht="15" customHeight="1" x14ac:dyDescent="0.25">
      <c r="A53" s="49">
        <v>420</v>
      </c>
      <c r="B53" s="46" t="s">
        <v>177</v>
      </c>
      <c r="C53" s="42"/>
      <c r="D53" s="154"/>
      <c r="E53" s="154"/>
    </row>
    <row r="54" spans="1:5" ht="15" customHeight="1" x14ac:dyDescent="0.25">
      <c r="A54" s="49">
        <v>421</v>
      </c>
      <c r="B54" s="46" t="s">
        <v>178</v>
      </c>
      <c r="C54" s="42"/>
      <c r="D54" s="154">
        <v>6010.97</v>
      </c>
      <c r="E54" s="155">
        <v>6380.19</v>
      </c>
    </row>
    <row r="55" spans="1:5" ht="15" customHeight="1" x14ac:dyDescent="0.25">
      <c r="A55" s="49">
        <v>422</v>
      </c>
      <c r="B55" s="46" t="s">
        <v>179</v>
      </c>
      <c r="C55" s="42"/>
      <c r="D55" s="155">
        <v>76575.570000000007</v>
      </c>
      <c r="E55" s="155">
        <v>83711.34</v>
      </c>
    </row>
    <row r="56" spans="1:5" ht="15" customHeight="1" x14ac:dyDescent="0.25">
      <c r="A56" s="49">
        <v>423</v>
      </c>
      <c r="B56" s="46" t="s">
        <v>180</v>
      </c>
      <c r="C56" s="42"/>
      <c r="D56" s="155">
        <v>34052.79</v>
      </c>
      <c r="E56" s="155">
        <v>31690.62</v>
      </c>
    </row>
    <row r="57" spans="1:5" ht="15" customHeight="1" x14ac:dyDescent="0.25">
      <c r="A57" s="49">
        <v>424</v>
      </c>
      <c r="B57" s="46" t="s">
        <v>181</v>
      </c>
      <c r="C57" s="42"/>
      <c r="D57" s="155">
        <v>84916.75</v>
      </c>
      <c r="E57" s="155">
        <v>64573.06</v>
      </c>
    </row>
    <row r="58" spans="1:5" ht="15" customHeight="1" x14ac:dyDescent="0.25">
      <c r="A58" s="49">
        <v>429</v>
      </c>
      <c r="B58" s="46" t="s">
        <v>182</v>
      </c>
      <c r="C58" s="42"/>
      <c r="D58" s="154">
        <v>7173.91</v>
      </c>
      <c r="E58" s="154">
        <v>7841.09</v>
      </c>
    </row>
    <row r="59" spans="1:5" ht="15" customHeight="1" x14ac:dyDescent="0.25">
      <c r="A59" s="49">
        <v>460</v>
      </c>
      <c r="B59" s="46" t="s">
        <v>183</v>
      </c>
      <c r="C59" s="42"/>
      <c r="D59" s="155">
        <v>-1355.62</v>
      </c>
      <c r="E59" s="155">
        <v>1048.33</v>
      </c>
    </row>
    <row r="60" spans="1:5" ht="15" customHeight="1" x14ac:dyDescent="0.25">
      <c r="A60" s="49">
        <v>463</v>
      </c>
      <c r="B60" s="46" t="s">
        <v>184</v>
      </c>
      <c r="C60" s="42"/>
      <c r="D60" s="155"/>
      <c r="E60" s="155"/>
    </row>
    <row r="61" spans="1:5" ht="15" customHeight="1" x14ac:dyDescent="0.25">
      <c r="A61" s="49">
        <v>462469</v>
      </c>
      <c r="B61" s="46" t="s">
        <v>185</v>
      </c>
      <c r="C61" s="42"/>
      <c r="D61" s="155"/>
      <c r="E61" s="155"/>
    </row>
    <row r="62" spans="1:5" ht="15" customHeight="1" x14ac:dyDescent="0.25">
      <c r="A62" s="49"/>
      <c r="B62" s="41" t="s">
        <v>186</v>
      </c>
      <c r="C62" s="42"/>
      <c r="D62" s="153">
        <f>D19-D34</f>
        <v>1599962.3300000003</v>
      </c>
      <c r="E62" s="153">
        <f>E19-E34</f>
        <v>1390039.1400000004</v>
      </c>
    </row>
    <row r="63" spans="1:5" ht="15" customHeight="1" x14ac:dyDescent="0.25">
      <c r="A63" s="49"/>
      <c r="B63" s="41" t="s">
        <v>187</v>
      </c>
      <c r="C63" s="42"/>
      <c r="D63" s="190">
        <f>D64+D65+D66+D67+D71+D76+D83+D84</f>
        <v>925568.44</v>
      </c>
      <c r="E63" s="153">
        <f>E64+E65+E66+E67+E71+E76+E83+E84</f>
        <v>1093035.9199999997</v>
      </c>
    </row>
    <row r="64" spans="1:5" ht="15" customHeight="1" x14ac:dyDescent="0.25">
      <c r="A64" s="36" t="s">
        <v>355</v>
      </c>
      <c r="B64" s="41" t="s">
        <v>188</v>
      </c>
      <c r="C64" s="42"/>
      <c r="D64" s="190">
        <f>682585.01+18847.95</f>
        <v>701432.96</v>
      </c>
      <c r="E64" s="153">
        <f>791928.96-28969</f>
        <v>762959.96</v>
      </c>
    </row>
    <row r="65" spans="1:5" ht="15" customHeight="1" x14ac:dyDescent="0.25">
      <c r="A65" s="36">
        <v>441</v>
      </c>
      <c r="B65" s="41" t="s">
        <v>189</v>
      </c>
      <c r="C65" s="42"/>
      <c r="D65" s="190">
        <v>-18847.95</v>
      </c>
      <c r="E65" s="153">
        <v>28968.590000000015</v>
      </c>
    </row>
    <row r="66" spans="1:5" ht="15" customHeight="1" x14ac:dyDescent="0.25">
      <c r="A66" s="36" t="s">
        <v>356</v>
      </c>
      <c r="B66" s="41" t="s">
        <v>190</v>
      </c>
      <c r="C66" s="42"/>
      <c r="D66" s="190">
        <v>23215.970000000056</v>
      </c>
      <c r="E66" s="153">
        <v>22885.31000000007</v>
      </c>
    </row>
    <row r="67" spans="1:5" ht="15" customHeight="1" x14ac:dyDescent="0.25">
      <c r="A67" s="49"/>
      <c r="B67" s="41" t="s">
        <v>191</v>
      </c>
      <c r="C67" s="42"/>
      <c r="D67" s="153">
        <f>D68+D69+D70</f>
        <v>196109.76999999984</v>
      </c>
      <c r="E67" s="153">
        <f>E68+E69+E70</f>
        <v>186085.06999999972</v>
      </c>
    </row>
    <row r="68" spans="1:5" ht="15" customHeight="1" x14ac:dyDescent="0.25">
      <c r="A68" s="49" t="s">
        <v>357</v>
      </c>
      <c r="B68" s="46" t="s">
        <v>192</v>
      </c>
      <c r="C68" s="42"/>
      <c r="D68" s="155">
        <v>120264.87999999984</v>
      </c>
      <c r="E68" s="155">
        <v>113847.29999999973</v>
      </c>
    </row>
    <row r="69" spans="1:5" ht="15" customHeight="1" x14ac:dyDescent="0.25">
      <c r="A69" s="49" t="s">
        <v>358</v>
      </c>
      <c r="B69" s="46" t="s">
        <v>193</v>
      </c>
      <c r="C69" s="42"/>
      <c r="D69" s="155">
        <v>75844.89</v>
      </c>
      <c r="E69" s="155">
        <v>69631.759999999966</v>
      </c>
    </row>
    <row r="70" spans="1:5" ht="15" customHeight="1" x14ac:dyDescent="0.25">
      <c r="A70" s="49">
        <v>479</v>
      </c>
      <c r="B70" s="46" t="s">
        <v>194</v>
      </c>
      <c r="C70" s="42"/>
      <c r="D70" s="155"/>
      <c r="E70" s="155">
        <v>2606.009999999997</v>
      </c>
    </row>
    <row r="71" spans="1:5" s="84" customFormat="1" ht="15" customHeight="1" x14ac:dyDescent="0.25">
      <c r="A71" s="36"/>
      <c r="B71" s="41" t="s">
        <v>195</v>
      </c>
      <c r="C71" s="166"/>
      <c r="D71" s="76">
        <f>D72+D73+D74+D75</f>
        <v>9028.5699999999961</v>
      </c>
      <c r="E71" s="76">
        <f>E72+E73+E74+E75</f>
        <v>32074.130000000019</v>
      </c>
    </row>
    <row r="72" spans="1:5" ht="15" customHeight="1" x14ac:dyDescent="0.25">
      <c r="A72" s="49" t="s">
        <v>352</v>
      </c>
      <c r="B72" s="46" t="s">
        <v>196</v>
      </c>
      <c r="C72" s="42"/>
      <c r="D72" s="155">
        <v>4831.2099999999955</v>
      </c>
      <c r="E72" s="155">
        <v>22454.499999999996</v>
      </c>
    </row>
    <row r="73" spans="1:5" ht="15" customHeight="1" x14ac:dyDescent="0.25">
      <c r="A73" s="49">
        <v>431</v>
      </c>
      <c r="B73" s="46" t="s">
        <v>197</v>
      </c>
      <c r="C73" s="42"/>
      <c r="D73" s="155">
        <v>131.33999999999759</v>
      </c>
      <c r="E73" s="155">
        <v>2073.1799999999871</v>
      </c>
    </row>
    <row r="74" spans="1:5" ht="15" customHeight="1" x14ac:dyDescent="0.25">
      <c r="A74" s="49">
        <v>433</v>
      </c>
      <c r="B74" s="46" t="s">
        <v>198</v>
      </c>
      <c r="C74" s="42"/>
      <c r="D74" s="155">
        <v>3391.7000000000057</v>
      </c>
      <c r="E74" s="155">
        <v>3989.710000000041</v>
      </c>
    </row>
    <row r="75" spans="1:5" ht="15" customHeight="1" x14ac:dyDescent="0.25">
      <c r="A75" s="49">
        <v>439</v>
      </c>
      <c r="B75" s="46" t="s">
        <v>199</v>
      </c>
      <c r="C75" s="42"/>
      <c r="D75" s="155">
        <v>674.31999999999846</v>
      </c>
      <c r="E75" s="155">
        <v>3556.739999999998</v>
      </c>
    </row>
    <row r="76" spans="1:5" s="84" customFormat="1" ht="15" customHeight="1" x14ac:dyDescent="0.25">
      <c r="A76" s="36"/>
      <c r="B76" s="41" t="s">
        <v>200</v>
      </c>
      <c r="C76" s="166"/>
      <c r="D76" s="76">
        <f>+D77+D78+D79+D80+D81+D82</f>
        <v>61361.180000000022</v>
      </c>
      <c r="E76" s="76">
        <f>+E77+E78+E79+E80+E81+E82</f>
        <v>99286.670000000013</v>
      </c>
    </row>
    <row r="77" spans="1:5" ht="15" customHeight="1" x14ac:dyDescent="0.25">
      <c r="A77" s="49">
        <v>443.44600000000003</v>
      </c>
      <c r="B77" s="164" t="s">
        <v>201</v>
      </c>
      <c r="C77" s="165"/>
      <c r="D77" s="156">
        <f>526.33+7555.34</f>
        <v>8081.67</v>
      </c>
      <c r="E77" s="156">
        <v>14590.660000000011</v>
      </c>
    </row>
    <row r="78" spans="1:5" ht="15" customHeight="1" x14ac:dyDescent="0.25">
      <c r="A78" s="49">
        <v>442</v>
      </c>
      <c r="B78" s="46" t="s">
        <v>202</v>
      </c>
      <c r="C78" s="42"/>
      <c r="D78" s="155">
        <v>742.7000000000005</v>
      </c>
      <c r="E78" s="155">
        <v>1989.6200000000003</v>
      </c>
    </row>
    <row r="79" spans="1:5" ht="15" customHeight="1" x14ac:dyDescent="0.25">
      <c r="A79" s="49">
        <v>445</v>
      </c>
      <c r="B79" s="46" t="s">
        <v>203</v>
      </c>
      <c r="C79" s="42"/>
      <c r="D79" s="155">
        <v>2043.4100000000005</v>
      </c>
      <c r="E79" s="155">
        <v>2762.680000000003</v>
      </c>
    </row>
    <row r="80" spans="1:5" ht="15" customHeight="1" x14ac:dyDescent="0.25">
      <c r="A80" s="49">
        <v>447</v>
      </c>
      <c r="B80" s="46" t="s">
        <v>204</v>
      </c>
      <c r="C80" s="42"/>
      <c r="D80" s="155">
        <v>2419.6</v>
      </c>
      <c r="E80" s="155">
        <v>73.610000000000014</v>
      </c>
    </row>
    <row r="81" spans="1:5" ht="15" customHeight="1" x14ac:dyDescent="0.25">
      <c r="A81" s="49">
        <v>448</v>
      </c>
      <c r="B81" s="164" t="s">
        <v>205</v>
      </c>
      <c r="C81" s="165"/>
      <c r="D81" s="156">
        <v>11739.979999999996</v>
      </c>
      <c r="E81" s="156">
        <v>42186.059999999969</v>
      </c>
    </row>
    <row r="82" spans="1:5" ht="15" customHeight="1" x14ac:dyDescent="0.25">
      <c r="A82" s="49">
        <v>449</v>
      </c>
      <c r="B82" s="46" t="s">
        <v>206</v>
      </c>
      <c r="C82" s="42"/>
      <c r="D82" s="155">
        <v>36333.820000000029</v>
      </c>
      <c r="E82" s="155">
        <v>37684.040000000037</v>
      </c>
    </row>
    <row r="83" spans="1:5" s="84" customFormat="1" ht="15" customHeight="1" x14ac:dyDescent="0.25">
      <c r="A83" s="36"/>
      <c r="B83" s="41" t="s">
        <v>207</v>
      </c>
      <c r="C83" s="166"/>
      <c r="D83" s="76">
        <v>7299.8199999999988</v>
      </c>
      <c r="E83" s="76">
        <v>11271.560000000001</v>
      </c>
    </row>
    <row r="84" spans="1:5" s="84" customFormat="1" ht="24" customHeight="1" x14ac:dyDescent="0.25">
      <c r="A84" s="36">
        <v>706</v>
      </c>
      <c r="B84" s="41" t="s">
        <v>208</v>
      </c>
      <c r="C84" s="166"/>
      <c r="D84" s="76">
        <v>-54031.88</v>
      </c>
      <c r="E84" s="76">
        <v>-50495.37</v>
      </c>
    </row>
    <row r="85" spans="1:5" ht="24" customHeight="1" x14ac:dyDescent="0.25">
      <c r="A85" s="48"/>
      <c r="B85" s="41" t="s">
        <v>209</v>
      </c>
      <c r="C85" s="42"/>
      <c r="D85" s="157">
        <f>D62-D63</f>
        <v>674393.89000000036</v>
      </c>
      <c r="E85" s="157">
        <f>E62-E63</f>
        <v>297003.22000000067</v>
      </c>
    </row>
    <row r="86" spans="1:5" ht="26.25" customHeight="1" x14ac:dyDescent="0.25">
      <c r="A86" s="48"/>
      <c r="B86" s="41" t="s">
        <v>210</v>
      </c>
      <c r="C86" s="42"/>
      <c r="D86" s="153">
        <f>D101+D118</f>
        <v>123943.92</v>
      </c>
      <c r="E86" s="153">
        <f>E101+E118</f>
        <v>124434.19999999998</v>
      </c>
    </row>
    <row r="87" spans="1:5" ht="25.5" customHeight="1" x14ac:dyDescent="0.25">
      <c r="A87" s="49"/>
      <c r="B87" s="41" t="s">
        <v>211</v>
      </c>
      <c r="C87" s="42"/>
      <c r="D87" s="153">
        <f>SUM(D88:D93)</f>
        <v>150988.13</v>
      </c>
      <c r="E87" s="153">
        <f>SUM(E88:E93)</f>
        <v>150561.57999999999</v>
      </c>
    </row>
    <row r="88" spans="1:5" ht="15" customHeight="1" x14ac:dyDescent="0.25">
      <c r="A88" s="49">
        <v>770</v>
      </c>
      <c r="B88" s="46" t="s">
        <v>212</v>
      </c>
      <c r="C88" s="42"/>
      <c r="D88" s="155">
        <f>134292.39-8.65</f>
        <v>134283.74000000002</v>
      </c>
      <c r="E88" s="155">
        <v>142671.62</v>
      </c>
    </row>
    <row r="89" spans="1:5" ht="15" customHeight="1" x14ac:dyDescent="0.25">
      <c r="A89" s="49">
        <v>771</v>
      </c>
      <c r="B89" s="46" t="s">
        <v>213</v>
      </c>
      <c r="C89" s="42"/>
      <c r="D89" s="155"/>
      <c r="E89" s="155"/>
    </row>
    <row r="90" spans="1:5" ht="15" customHeight="1" x14ac:dyDescent="0.25">
      <c r="A90" s="49">
        <v>772</v>
      </c>
      <c r="B90" s="46" t="s">
        <v>214</v>
      </c>
      <c r="C90" s="42"/>
      <c r="D90" s="155"/>
      <c r="E90" s="155"/>
    </row>
    <row r="91" spans="1:5" ht="15" customHeight="1" x14ac:dyDescent="0.25">
      <c r="A91" s="49">
        <v>774</v>
      </c>
      <c r="B91" s="46" t="s">
        <v>215</v>
      </c>
      <c r="C91" s="42"/>
      <c r="D91" s="155"/>
      <c r="E91" s="155"/>
    </row>
    <row r="92" spans="1:5" ht="15" customHeight="1" x14ac:dyDescent="0.25">
      <c r="A92" s="49">
        <v>775</v>
      </c>
      <c r="B92" s="46" t="s">
        <v>216</v>
      </c>
      <c r="C92" s="42"/>
      <c r="D92" s="155"/>
      <c r="E92" s="155"/>
    </row>
    <row r="93" spans="1:5" ht="22.5" customHeight="1" x14ac:dyDescent="0.25">
      <c r="A93" s="49" t="s">
        <v>217</v>
      </c>
      <c r="B93" s="46" t="s">
        <v>218</v>
      </c>
      <c r="C93" s="42"/>
      <c r="D93" s="155">
        <v>16704.39</v>
      </c>
      <c r="E93" s="155">
        <v>7889.96</v>
      </c>
    </row>
    <row r="94" spans="1:5" ht="26.25" customHeight="1" x14ac:dyDescent="0.25">
      <c r="A94" s="48"/>
      <c r="B94" s="41" t="s">
        <v>219</v>
      </c>
      <c r="C94" s="42"/>
      <c r="D94" s="153">
        <f>SUM(D95:D100)</f>
        <v>24880.22</v>
      </c>
      <c r="E94" s="153">
        <f>SUM(E95:E100)</f>
        <v>26541.14</v>
      </c>
    </row>
    <row r="95" spans="1:5" ht="15" customHeight="1" x14ac:dyDescent="0.25">
      <c r="A95" s="49">
        <v>730</v>
      </c>
      <c r="B95" s="46" t="s">
        <v>220</v>
      </c>
      <c r="C95" s="42"/>
      <c r="D95" s="155"/>
      <c r="E95" s="155"/>
    </row>
    <row r="96" spans="1:5" ht="15" customHeight="1" x14ac:dyDescent="0.25">
      <c r="A96" s="49">
        <v>732</v>
      </c>
      <c r="B96" s="46" t="s">
        <v>221</v>
      </c>
      <c r="C96" s="42"/>
      <c r="D96" s="155"/>
      <c r="E96" s="155"/>
    </row>
    <row r="97" spans="1:5" ht="15" customHeight="1" x14ac:dyDescent="0.25">
      <c r="A97" s="49">
        <v>734</v>
      </c>
      <c r="B97" s="46" t="s">
        <v>222</v>
      </c>
      <c r="C97" s="42"/>
      <c r="D97" s="155"/>
      <c r="E97" s="155"/>
    </row>
    <row r="98" spans="1:5" ht="15" customHeight="1" x14ac:dyDescent="0.25">
      <c r="A98" s="49">
        <v>735</v>
      </c>
      <c r="B98" s="46" t="s">
        <v>223</v>
      </c>
      <c r="C98" s="42"/>
      <c r="D98" s="155"/>
      <c r="E98" s="155"/>
    </row>
    <row r="99" spans="1:5" ht="15" customHeight="1" x14ac:dyDescent="0.25">
      <c r="A99" s="49" t="s">
        <v>224</v>
      </c>
      <c r="B99" s="46" t="s">
        <v>225</v>
      </c>
      <c r="C99" s="42"/>
      <c r="D99" s="155">
        <v>16332.47</v>
      </c>
      <c r="E99" s="155">
        <f>4808.78+13401.26</f>
        <v>18210.04</v>
      </c>
    </row>
    <row r="100" spans="1:5" ht="30" customHeight="1" x14ac:dyDescent="0.25">
      <c r="A100" s="49" t="s">
        <v>226</v>
      </c>
      <c r="B100" s="46" t="s">
        <v>227</v>
      </c>
      <c r="C100" s="42"/>
      <c r="D100" s="155">
        <v>8547.75</v>
      </c>
      <c r="E100" s="155">
        <f>6437.98+1893.12</f>
        <v>8331.0999999999985</v>
      </c>
    </row>
    <row r="101" spans="1:5" ht="27" customHeight="1" x14ac:dyDescent="0.25">
      <c r="A101" s="48"/>
      <c r="B101" s="167" t="s">
        <v>228</v>
      </c>
      <c r="C101" s="42"/>
      <c r="D101" s="158">
        <f>D87-D94</f>
        <v>126107.91</v>
      </c>
      <c r="E101" s="158">
        <f>E87-E94</f>
        <v>124020.43999999999</v>
      </c>
    </row>
    <row r="102" spans="1:5" ht="26.25" customHeight="1" x14ac:dyDescent="0.25">
      <c r="A102" s="48"/>
      <c r="B102" s="41" t="s">
        <v>229</v>
      </c>
      <c r="C102" s="42"/>
      <c r="D102" s="153">
        <f>D103+D104+D105+D106+D107+D108+D109</f>
        <v>0</v>
      </c>
      <c r="E102" s="153">
        <f>E103+E104+E105+E106+E107+E108+E109</f>
        <v>2125.2399999999998</v>
      </c>
    </row>
    <row r="103" spans="1:5" ht="15" customHeight="1" x14ac:dyDescent="0.25">
      <c r="A103" s="49">
        <v>770</v>
      </c>
      <c r="B103" s="46" t="s">
        <v>230</v>
      </c>
      <c r="C103" s="42"/>
      <c r="D103" s="155">
        <v>0</v>
      </c>
      <c r="E103" s="155">
        <v>0</v>
      </c>
    </row>
    <row r="104" spans="1:5" ht="15" customHeight="1" x14ac:dyDescent="0.25">
      <c r="A104" s="49">
        <v>772</v>
      </c>
      <c r="B104" s="46" t="s">
        <v>231</v>
      </c>
      <c r="C104" s="42"/>
      <c r="D104" s="155"/>
      <c r="E104" s="155"/>
    </row>
    <row r="105" spans="1:5" ht="15" customHeight="1" x14ac:dyDescent="0.25">
      <c r="A105" s="49">
        <v>771.774</v>
      </c>
      <c r="B105" s="46" t="s">
        <v>232</v>
      </c>
      <c r="C105" s="42"/>
      <c r="D105" s="155"/>
      <c r="E105" s="155"/>
    </row>
    <row r="106" spans="1:5" ht="15" customHeight="1" x14ac:dyDescent="0.25">
      <c r="A106" s="49">
        <v>773</v>
      </c>
      <c r="B106" s="46" t="s">
        <v>233</v>
      </c>
      <c r="C106" s="42"/>
      <c r="D106" s="155"/>
      <c r="E106" s="155"/>
    </row>
    <row r="107" spans="1:5" ht="15" customHeight="1" x14ac:dyDescent="0.25">
      <c r="A107" s="49" t="s">
        <v>234</v>
      </c>
      <c r="B107" s="46" t="s">
        <v>235</v>
      </c>
      <c r="C107" s="42"/>
      <c r="D107" s="155"/>
      <c r="E107" s="155"/>
    </row>
    <row r="108" spans="1:5" ht="15" customHeight="1" x14ac:dyDescent="0.25">
      <c r="A108" s="49">
        <v>780781782</v>
      </c>
      <c r="B108" s="46" t="s">
        <v>236</v>
      </c>
      <c r="C108" s="42"/>
      <c r="D108" s="155"/>
      <c r="E108" s="155"/>
    </row>
    <row r="109" spans="1:5" ht="21" customHeight="1" x14ac:dyDescent="0.25">
      <c r="A109" s="49" t="s">
        <v>237</v>
      </c>
      <c r="B109" s="46" t="s">
        <v>238</v>
      </c>
      <c r="C109" s="42"/>
      <c r="D109" s="155"/>
      <c r="E109" s="155">
        <v>2125.2399999999998</v>
      </c>
    </row>
    <row r="110" spans="1:5" ht="27.75" customHeight="1" x14ac:dyDescent="0.25">
      <c r="A110" s="48"/>
      <c r="B110" s="41" t="s">
        <v>239</v>
      </c>
      <c r="C110" s="42"/>
      <c r="D110" s="153">
        <f>D111+D112+D113+D114+D115+D116+D117</f>
        <v>2163.9899999999998</v>
      </c>
      <c r="E110" s="153">
        <f>E111+E112+E113+E114+E115+E116+E117</f>
        <v>1711.4800000000002</v>
      </c>
    </row>
    <row r="111" spans="1:5" ht="15" customHeight="1" x14ac:dyDescent="0.25">
      <c r="A111" s="49">
        <v>730</v>
      </c>
      <c r="B111" s="46" t="s">
        <v>240</v>
      </c>
      <c r="C111" s="42"/>
      <c r="D111" s="155"/>
      <c r="E111" s="155"/>
    </row>
    <row r="112" spans="1:5" ht="15" customHeight="1" x14ac:dyDescent="0.25">
      <c r="A112" s="49">
        <v>732</v>
      </c>
      <c r="B112" s="46" t="s">
        <v>241</v>
      </c>
      <c r="C112" s="42"/>
      <c r="D112" s="155"/>
      <c r="E112" s="155"/>
    </row>
    <row r="113" spans="1:5" ht="15" customHeight="1" x14ac:dyDescent="0.25">
      <c r="A113" s="49">
        <v>734</v>
      </c>
      <c r="B113" s="46" t="s">
        <v>242</v>
      </c>
      <c r="C113" s="42"/>
      <c r="D113" s="155"/>
      <c r="E113" s="155"/>
    </row>
    <row r="114" spans="1:5" ht="15" customHeight="1" x14ac:dyDescent="0.25">
      <c r="A114" s="49" t="s">
        <v>243</v>
      </c>
      <c r="B114" s="46" t="s">
        <v>244</v>
      </c>
      <c r="C114" s="42"/>
      <c r="D114" s="155">
        <v>2163.9899999999998</v>
      </c>
      <c r="E114" s="155">
        <v>1201.1600000000001</v>
      </c>
    </row>
    <row r="115" spans="1:5" ht="15" customHeight="1" x14ac:dyDescent="0.25">
      <c r="A115" s="49" t="s">
        <v>245</v>
      </c>
      <c r="B115" s="46" t="s">
        <v>246</v>
      </c>
      <c r="C115" s="42"/>
      <c r="D115" s="155"/>
      <c r="E115" s="155"/>
    </row>
    <row r="116" spans="1:5" ht="15" customHeight="1" x14ac:dyDescent="0.25">
      <c r="A116" s="49" t="s">
        <v>353</v>
      </c>
      <c r="B116" s="46" t="s">
        <v>247</v>
      </c>
      <c r="C116" s="42"/>
      <c r="D116" s="155"/>
      <c r="E116" s="155">
        <f>2403.44-1893.12</f>
        <v>510.32000000000016</v>
      </c>
    </row>
    <row r="117" spans="1:5" ht="15" customHeight="1" x14ac:dyDescent="0.25">
      <c r="A117" s="49">
        <v>748.74900000000002</v>
      </c>
      <c r="B117" s="46" t="s">
        <v>248</v>
      </c>
      <c r="C117" s="42"/>
      <c r="D117" s="155"/>
      <c r="E117" s="155"/>
    </row>
    <row r="118" spans="1:5" ht="38.25" customHeight="1" x14ac:dyDescent="0.25">
      <c r="A118" s="48"/>
      <c r="B118" s="41" t="s">
        <v>249</v>
      </c>
      <c r="C118" s="42"/>
      <c r="D118" s="153">
        <f>D102-D110</f>
        <v>-2163.9899999999998</v>
      </c>
      <c r="E118" s="153">
        <f>E102-E110</f>
        <v>413.75999999999954</v>
      </c>
    </row>
    <row r="119" spans="1:5" ht="24" customHeight="1" x14ac:dyDescent="0.25">
      <c r="A119" s="48"/>
      <c r="B119" s="41" t="s">
        <v>250</v>
      </c>
      <c r="C119" s="42"/>
      <c r="D119" s="76">
        <f>D85+D86</f>
        <v>798337.81000000041</v>
      </c>
      <c r="E119" s="76">
        <f>E85+E86</f>
        <v>421437.42000000062</v>
      </c>
    </row>
    <row r="120" spans="1:5" ht="21.75" customHeight="1" x14ac:dyDescent="0.25">
      <c r="A120" s="48"/>
      <c r="B120" s="41" t="s">
        <v>251</v>
      </c>
      <c r="C120" s="42"/>
      <c r="D120" s="153">
        <f>D121+D122</f>
        <v>71850.399999999994</v>
      </c>
      <c r="E120" s="153">
        <f>E121+E122</f>
        <v>38037.470883708498</v>
      </c>
    </row>
    <row r="121" spans="1:5" ht="25.5" customHeight="1" x14ac:dyDescent="0.25">
      <c r="A121" s="49">
        <v>820</v>
      </c>
      <c r="B121" s="46" t="s">
        <v>252</v>
      </c>
      <c r="C121" s="42"/>
      <c r="D121" s="189">
        <v>71850.399999999994</v>
      </c>
      <c r="E121" s="155">
        <v>38037.470883708498</v>
      </c>
    </row>
    <row r="122" spans="1:5" ht="15" customHeight="1" x14ac:dyDescent="0.25">
      <c r="A122" s="49">
        <v>823</v>
      </c>
      <c r="B122" s="46" t="s">
        <v>253</v>
      </c>
      <c r="C122" s="42"/>
      <c r="D122" s="155"/>
      <c r="E122" s="155"/>
    </row>
    <row r="123" spans="1:5" ht="26.25" customHeight="1" x14ac:dyDescent="0.25">
      <c r="A123" s="48"/>
      <c r="B123" s="41" t="s">
        <v>254</v>
      </c>
      <c r="C123" s="42"/>
      <c r="D123" s="188">
        <f>D119-D120</f>
        <v>726487.41000000038</v>
      </c>
      <c r="E123" s="153">
        <f>E119-E120</f>
        <v>383399.94911629212</v>
      </c>
    </row>
    <row r="124" spans="1:5" ht="14.25" customHeight="1" x14ac:dyDescent="0.25">
      <c r="A124" s="48"/>
      <c r="B124" s="41" t="s">
        <v>255</v>
      </c>
      <c r="C124" s="42"/>
      <c r="D124" s="155"/>
      <c r="E124" s="155"/>
    </row>
    <row r="125" spans="1:5" ht="15.75" customHeight="1" x14ac:dyDescent="0.25">
      <c r="A125" s="49" t="s">
        <v>256</v>
      </c>
      <c r="B125" s="44" t="s">
        <v>257</v>
      </c>
      <c r="C125" s="42"/>
      <c r="D125" s="155"/>
      <c r="E125" s="155"/>
    </row>
    <row r="126" spans="1:5" ht="26.25" customHeight="1" x14ac:dyDescent="0.25">
      <c r="A126" s="48"/>
      <c r="B126" s="41" t="s">
        <v>258</v>
      </c>
      <c r="C126" s="42"/>
      <c r="D126" s="175"/>
      <c r="E126" s="175"/>
    </row>
    <row r="128" spans="1:5" ht="27" customHeight="1" x14ac:dyDescent="0.25">
      <c r="A128" s="10"/>
      <c r="E128" s="82"/>
    </row>
    <row r="129" spans="1:5" ht="15.75" x14ac:dyDescent="0.25">
      <c r="A129" s="12" t="s">
        <v>135</v>
      </c>
      <c r="B129" s="195" t="s">
        <v>259</v>
      </c>
      <c r="C129" s="195"/>
      <c r="D129" s="195"/>
      <c r="E129" s="13" t="s">
        <v>260</v>
      </c>
    </row>
    <row r="130" spans="1:5" ht="15.75" x14ac:dyDescent="0.25">
      <c r="A130" s="12"/>
      <c r="B130" s="173"/>
      <c r="C130" s="173"/>
      <c r="D130" s="173"/>
      <c r="E130" s="13"/>
    </row>
    <row r="131" spans="1:5" ht="15.75" customHeight="1" x14ac:dyDescent="0.25">
      <c r="A131" s="14">
        <v>43933</v>
      </c>
      <c r="B131" s="13"/>
      <c r="C131" s="13"/>
      <c r="D131" s="9" t="s">
        <v>138</v>
      </c>
      <c r="E131" s="13"/>
    </row>
    <row r="132" spans="1:5" ht="15.75" x14ac:dyDescent="0.25">
      <c r="A132" s="15"/>
      <c r="B132" s="13"/>
      <c r="C132" s="13"/>
      <c r="D132" s="16"/>
      <c r="E132" s="13"/>
    </row>
    <row r="133" spans="1:5" ht="15.75" x14ac:dyDescent="0.25">
      <c r="A133" s="15"/>
      <c r="B133" s="13"/>
      <c r="C133" s="13"/>
      <c r="D133" s="16"/>
      <c r="E133" s="13"/>
    </row>
    <row r="134" spans="1:5" ht="15.75" x14ac:dyDescent="0.25">
      <c r="A134" s="15"/>
      <c r="B134" s="13"/>
      <c r="C134" s="13"/>
      <c r="D134" s="16"/>
      <c r="E134" s="13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133"/>
  <sheetViews>
    <sheetView topLeftCell="A9" zoomScaleNormal="100" zoomScaleSheetLayoutView="100" workbookViewId="0">
      <selection activeCell="I24" sqref="I24"/>
    </sheetView>
  </sheetViews>
  <sheetFormatPr defaultRowHeight="15" x14ac:dyDescent="0.25"/>
  <cols>
    <col min="1" max="1" width="21" style="10" customWidth="1"/>
    <col min="2" max="2" width="42.140625" style="7" customWidth="1"/>
    <col min="3" max="3" width="13.42578125" style="7" customWidth="1"/>
    <col min="4" max="4" width="18.85546875" style="18" customWidth="1"/>
    <col min="5" max="5" width="28.28515625" style="22" customWidth="1"/>
    <col min="6" max="16384" width="9.140625" style="7"/>
  </cols>
  <sheetData>
    <row r="6" spans="1:5" ht="15.75" x14ac:dyDescent="0.25">
      <c r="A6" s="217" t="s">
        <v>349</v>
      </c>
      <c r="B6" s="217"/>
      <c r="C6" s="6"/>
      <c r="E6" s="19" t="s">
        <v>0</v>
      </c>
    </row>
    <row r="7" spans="1:5" ht="15.75" x14ac:dyDescent="0.25">
      <c r="A7" s="6" t="s">
        <v>1</v>
      </c>
      <c r="B7" s="6"/>
      <c r="C7" s="6"/>
      <c r="E7" s="87" t="s">
        <v>345</v>
      </c>
    </row>
    <row r="8" spans="1:5" ht="16.5" customHeight="1" x14ac:dyDescent="0.25">
      <c r="A8" s="6" t="s">
        <v>3</v>
      </c>
      <c r="B8" s="6" t="s">
        <v>351</v>
      </c>
      <c r="C8" s="6"/>
      <c r="E8" s="87" t="s">
        <v>2</v>
      </c>
    </row>
    <row r="9" spans="1:5" ht="16.5" customHeight="1" x14ac:dyDescent="0.25">
      <c r="A9" s="6"/>
      <c r="B9" s="106"/>
      <c r="C9" s="6"/>
      <c r="D9" s="20"/>
      <c r="E9" s="88" t="s">
        <v>350</v>
      </c>
    </row>
    <row r="10" spans="1:5" ht="16.5" customHeight="1" x14ac:dyDescent="0.25">
      <c r="A10" s="21"/>
      <c r="B10" s="218" t="s">
        <v>5</v>
      </c>
      <c r="C10" s="218"/>
      <c r="D10" s="218"/>
    </row>
    <row r="11" spans="1:5" ht="16.5" customHeight="1" x14ac:dyDescent="0.25">
      <c r="A11" s="21"/>
      <c r="B11" s="106"/>
      <c r="C11" s="6"/>
      <c r="D11" s="20"/>
    </row>
    <row r="12" spans="1:5" ht="16.5" customHeight="1" x14ac:dyDescent="0.25">
      <c r="A12" s="21"/>
      <c r="B12" s="195" t="s">
        <v>364</v>
      </c>
      <c r="C12" s="195"/>
      <c r="D12" s="195"/>
    </row>
    <row r="13" spans="1:5" x14ac:dyDescent="0.25">
      <c r="C13" s="23"/>
    </row>
    <row r="14" spans="1:5" x14ac:dyDescent="0.25">
      <c r="A14" s="219" t="s">
        <v>6</v>
      </c>
      <c r="B14" s="220"/>
      <c r="C14" s="220"/>
      <c r="D14" s="220"/>
      <c r="E14" s="221"/>
    </row>
    <row r="15" spans="1:5" ht="19.5" customHeight="1" x14ac:dyDescent="0.25">
      <c r="A15" s="222" t="s">
        <v>7</v>
      </c>
      <c r="B15" s="208" t="s">
        <v>8</v>
      </c>
      <c r="C15" s="208" t="s">
        <v>9</v>
      </c>
      <c r="D15" s="211" t="s">
        <v>10</v>
      </c>
      <c r="E15" s="212"/>
    </row>
    <row r="16" spans="1:5" x14ac:dyDescent="0.25">
      <c r="A16" s="223"/>
      <c r="B16" s="209"/>
      <c r="C16" s="209"/>
      <c r="D16" s="225" t="s">
        <v>11</v>
      </c>
      <c r="E16" s="227" t="s">
        <v>12</v>
      </c>
    </row>
    <row r="17" spans="1:5" x14ac:dyDescent="0.25">
      <c r="A17" s="224"/>
      <c r="B17" s="210"/>
      <c r="C17" s="210"/>
      <c r="D17" s="226"/>
      <c r="E17" s="228"/>
    </row>
    <row r="18" spans="1:5" x14ac:dyDescent="0.25">
      <c r="A18" s="35">
        <v>1</v>
      </c>
      <c r="B18" s="36">
        <v>2</v>
      </c>
      <c r="C18" s="37">
        <v>3</v>
      </c>
      <c r="D18" s="38">
        <v>4</v>
      </c>
      <c r="E18" s="39">
        <v>5</v>
      </c>
    </row>
    <row r="19" spans="1:5" s="84" customFormat="1" ht="15" customHeight="1" x14ac:dyDescent="0.25">
      <c r="A19" s="1"/>
      <c r="B19" s="2" t="s">
        <v>13</v>
      </c>
      <c r="C19" s="83"/>
      <c r="D19" s="89">
        <f>SUM(D21:D23)</f>
        <v>110189.68999999994</v>
      </c>
      <c r="E19" s="176">
        <f>SUM(E21:E23)</f>
        <v>86465</v>
      </c>
    </row>
    <row r="20" spans="1:5" ht="15" customHeight="1" x14ac:dyDescent="0.25">
      <c r="A20" s="4" t="s">
        <v>14</v>
      </c>
      <c r="B20" s="5" t="s">
        <v>15</v>
      </c>
      <c r="C20" s="3"/>
      <c r="D20" s="104"/>
      <c r="E20" s="177"/>
    </row>
    <row r="21" spans="1:5" ht="15" customHeight="1" x14ac:dyDescent="0.25">
      <c r="A21" s="4" t="s">
        <v>16</v>
      </c>
      <c r="B21" s="5" t="s">
        <v>17</v>
      </c>
      <c r="C21" s="3"/>
      <c r="D21" s="90">
        <v>594774.22</v>
      </c>
      <c r="E21" s="154">
        <v>563340</v>
      </c>
    </row>
    <row r="22" spans="1:5" ht="15" customHeight="1" x14ac:dyDescent="0.25">
      <c r="A22" s="4" t="s">
        <v>18</v>
      </c>
      <c r="B22" s="5" t="s">
        <v>19</v>
      </c>
      <c r="C22" s="3"/>
      <c r="D22" s="90"/>
      <c r="E22" s="154"/>
    </row>
    <row r="23" spans="1:5" ht="23.25" customHeight="1" x14ac:dyDescent="0.25">
      <c r="A23" s="4" t="s">
        <v>20</v>
      </c>
      <c r="B23" s="5" t="s">
        <v>21</v>
      </c>
      <c r="C23" s="3"/>
      <c r="D23" s="90">
        <v>-484584.53</v>
      </c>
      <c r="E23" s="154">
        <v>-476875</v>
      </c>
    </row>
    <row r="24" spans="1:5" ht="26.25" customHeight="1" x14ac:dyDescent="0.25">
      <c r="A24" s="40"/>
      <c r="B24" s="45" t="s">
        <v>22</v>
      </c>
      <c r="C24" s="42"/>
      <c r="D24" s="171">
        <f>D25+D26+D27+D28+D29</f>
        <v>3617971.8299999996</v>
      </c>
      <c r="E24" s="178">
        <f>E25+E26+E27+E28+E29</f>
        <v>3442053</v>
      </c>
    </row>
    <row r="25" spans="1:5" ht="15" customHeight="1" x14ac:dyDescent="0.25">
      <c r="A25" s="4" t="s">
        <v>23</v>
      </c>
      <c r="B25" s="5" t="s">
        <v>24</v>
      </c>
      <c r="C25" s="3"/>
      <c r="D25" s="172">
        <v>3687785.88</v>
      </c>
      <c r="E25" s="179">
        <v>3450579</v>
      </c>
    </row>
    <row r="26" spans="1:5" ht="15" customHeight="1" x14ac:dyDescent="0.25">
      <c r="A26" s="4" t="s">
        <v>25</v>
      </c>
      <c r="B26" s="5" t="s">
        <v>26</v>
      </c>
      <c r="C26" s="3"/>
      <c r="D26" s="172">
        <v>950884.89</v>
      </c>
      <c r="E26" s="179">
        <v>950362</v>
      </c>
    </row>
    <row r="27" spans="1:5" ht="15" customHeight="1" x14ac:dyDescent="0.25">
      <c r="A27" s="4" t="s">
        <v>27</v>
      </c>
      <c r="B27" s="5" t="s">
        <v>28</v>
      </c>
      <c r="C27" s="3"/>
      <c r="D27" s="172"/>
      <c r="E27" s="179"/>
    </row>
    <row r="28" spans="1:5" ht="15" customHeight="1" x14ac:dyDescent="0.25">
      <c r="A28" s="4" t="s">
        <v>29</v>
      </c>
      <c r="B28" s="5" t="s">
        <v>30</v>
      </c>
      <c r="C28" s="3"/>
      <c r="D28" s="172"/>
      <c r="E28" s="179"/>
    </row>
    <row r="29" spans="1:5" ht="15" customHeight="1" x14ac:dyDescent="0.25">
      <c r="A29" s="4" t="s">
        <v>31</v>
      </c>
      <c r="B29" s="5" t="s">
        <v>32</v>
      </c>
      <c r="C29" s="3"/>
      <c r="D29" s="172">
        <v>-1020698.94</v>
      </c>
      <c r="E29" s="179">
        <v>-958888</v>
      </c>
    </row>
    <row r="30" spans="1:5" ht="13.5" customHeight="1" x14ac:dyDescent="0.25">
      <c r="A30" s="40"/>
      <c r="B30" s="45" t="s">
        <v>33</v>
      </c>
      <c r="C30" s="42"/>
      <c r="D30" s="171">
        <f>D31+D43</f>
        <v>14714531.970000001</v>
      </c>
      <c r="E30" s="178">
        <f>E31+E43</f>
        <v>9409639.5999999996</v>
      </c>
    </row>
    <row r="31" spans="1:5" ht="24.75" customHeight="1" x14ac:dyDescent="0.25">
      <c r="A31" s="40"/>
      <c r="B31" s="44" t="s">
        <v>34</v>
      </c>
      <c r="C31" s="42"/>
      <c r="D31" s="89">
        <f>D32+D33+D34+D35+D36+D37+D38+D39+D40+D41+D42</f>
        <v>14219531.970000001</v>
      </c>
      <c r="E31" s="176">
        <f>E32+E33+E34+E35+E36+E37+E38+E39+E40+E41+E42</f>
        <v>8914639.5999999996</v>
      </c>
    </row>
    <row r="32" spans="1:5" ht="15" customHeight="1" x14ac:dyDescent="0.25">
      <c r="A32" s="4" t="s">
        <v>35</v>
      </c>
      <c r="B32" s="5" t="s">
        <v>36</v>
      </c>
      <c r="C32" s="3"/>
      <c r="D32" s="90">
        <v>13079757.560000001</v>
      </c>
      <c r="E32" s="154">
        <v>7225717.4699999997</v>
      </c>
    </row>
    <row r="33" spans="1:5" ht="15" customHeight="1" x14ac:dyDescent="0.25">
      <c r="A33" s="4" t="s">
        <v>37</v>
      </c>
      <c r="B33" s="5" t="s">
        <v>38</v>
      </c>
      <c r="C33" s="3"/>
      <c r="D33" s="65"/>
      <c r="E33" s="155"/>
    </row>
    <row r="34" spans="1:5" ht="15" customHeight="1" x14ac:dyDescent="0.25">
      <c r="A34" s="4" t="s">
        <v>39</v>
      </c>
      <c r="B34" s="5" t="s">
        <v>40</v>
      </c>
      <c r="C34" s="3"/>
      <c r="D34" s="65"/>
      <c r="E34" s="155"/>
    </row>
    <row r="35" spans="1:5" ht="15" customHeight="1" x14ac:dyDescent="0.25">
      <c r="A35" s="4" t="s">
        <v>41</v>
      </c>
      <c r="B35" s="5" t="s">
        <v>42</v>
      </c>
      <c r="C35" s="3"/>
      <c r="D35" s="3"/>
      <c r="E35" s="42"/>
    </row>
    <row r="36" spans="1:5" ht="15" customHeight="1" x14ac:dyDescent="0.25">
      <c r="A36" s="4" t="s">
        <v>43</v>
      </c>
      <c r="B36" s="5" t="s">
        <v>44</v>
      </c>
      <c r="C36" s="3"/>
      <c r="D36" s="90">
        <v>14622.34</v>
      </c>
      <c r="E36" s="154">
        <f>15185.67+540703.46</f>
        <v>555889.13</v>
      </c>
    </row>
    <row r="37" spans="1:5" ht="15" customHeight="1" x14ac:dyDescent="0.25">
      <c r="A37" s="4" t="s">
        <v>45</v>
      </c>
      <c r="B37" s="5" t="s">
        <v>46</v>
      </c>
      <c r="C37" s="3"/>
      <c r="D37" s="90">
        <v>1075152.07</v>
      </c>
      <c r="E37" s="154">
        <v>1083033</v>
      </c>
    </row>
    <row r="38" spans="1:5" ht="13.5" customHeight="1" x14ac:dyDescent="0.25">
      <c r="A38" s="43" t="s">
        <v>47</v>
      </c>
      <c r="B38" s="44" t="s">
        <v>48</v>
      </c>
      <c r="C38" s="42"/>
      <c r="D38" s="90">
        <v>50000</v>
      </c>
      <c r="E38" s="154">
        <v>50000</v>
      </c>
    </row>
    <row r="39" spans="1:5" ht="15" customHeight="1" x14ac:dyDescent="0.25">
      <c r="A39" s="4" t="s">
        <v>49</v>
      </c>
      <c r="B39" s="5" t="s">
        <v>50</v>
      </c>
      <c r="C39" s="3"/>
      <c r="D39" s="65"/>
      <c r="E39" s="155"/>
    </row>
    <row r="40" spans="1:5" ht="15" customHeight="1" x14ac:dyDescent="0.25">
      <c r="A40" s="4" t="s">
        <v>51</v>
      </c>
      <c r="B40" s="5" t="s">
        <v>52</v>
      </c>
      <c r="C40" s="3"/>
      <c r="D40" s="65"/>
      <c r="E40" s="155"/>
    </row>
    <row r="41" spans="1:5" ht="15" customHeight="1" x14ac:dyDescent="0.25">
      <c r="A41" s="4" t="s">
        <v>51</v>
      </c>
      <c r="B41" s="5" t="s">
        <v>53</v>
      </c>
      <c r="C41" s="3"/>
      <c r="D41" s="3"/>
      <c r="E41" s="42"/>
    </row>
    <row r="42" spans="1:5" ht="15" customHeight="1" x14ac:dyDescent="0.25">
      <c r="A42" s="4" t="s">
        <v>359</v>
      </c>
      <c r="B42" s="5" t="s">
        <v>54</v>
      </c>
      <c r="C42" s="3"/>
      <c r="D42" s="65"/>
      <c r="E42" s="155"/>
    </row>
    <row r="43" spans="1:5" ht="26.25" customHeight="1" x14ac:dyDescent="0.25">
      <c r="A43" s="4" t="s">
        <v>360</v>
      </c>
      <c r="B43" s="46" t="s">
        <v>55</v>
      </c>
      <c r="C43" s="42"/>
      <c r="D43" s="66">
        <f>D44+D45+D46</f>
        <v>495000</v>
      </c>
      <c r="E43" s="180">
        <f>E44+E45+E46</f>
        <v>495000</v>
      </c>
    </row>
    <row r="44" spans="1:5" ht="36.75" customHeight="1" x14ac:dyDescent="0.25">
      <c r="A44" s="47">
        <v>80081083084085</v>
      </c>
      <c r="B44" s="44" t="s">
        <v>56</v>
      </c>
      <c r="C44" s="42"/>
      <c r="D44" s="90">
        <v>495000</v>
      </c>
      <c r="E44" s="154">
        <v>495000</v>
      </c>
    </row>
    <row r="45" spans="1:5" ht="15" customHeight="1" x14ac:dyDescent="0.25">
      <c r="A45" s="4" t="s">
        <v>361</v>
      </c>
      <c r="B45" s="5" t="s">
        <v>57</v>
      </c>
      <c r="C45" s="3"/>
      <c r="D45" s="65"/>
      <c r="E45" s="155"/>
    </row>
    <row r="46" spans="1:5" ht="15" customHeight="1" x14ac:dyDescent="0.25">
      <c r="A46" s="4" t="s">
        <v>362</v>
      </c>
      <c r="B46" s="5" t="s">
        <v>58</v>
      </c>
      <c r="C46" s="3"/>
      <c r="D46" s="3"/>
      <c r="E46" s="42"/>
    </row>
    <row r="47" spans="1:5" ht="26.25" customHeight="1" x14ac:dyDescent="0.25">
      <c r="A47" s="48"/>
      <c r="B47" s="45" t="s">
        <v>59</v>
      </c>
      <c r="C47" s="42"/>
      <c r="D47" s="66">
        <f>D48+D49+D50</f>
        <v>4343488.17</v>
      </c>
      <c r="E47" s="180">
        <f>E48+E49+E50</f>
        <v>9375441</v>
      </c>
    </row>
    <row r="48" spans="1:5" ht="15" customHeight="1" x14ac:dyDescent="0.25">
      <c r="A48" s="4">
        <v>180182184</v>
      </c>
      <c r="B48" s="5" t="s">
        <v>60</v>
      </c>
      <c r="C48" s="3"/>
      <c r="D48" s="90"/>
      <c r="E48" s="154">
        <v>5417431</v>
      </c>
    </row>
    <row r="49" spans="1:5" ht="26.25" customHeight="1" x14ac:dyDescent="0.25">
      <c r="A49" s="4">
        <v>181183185</v>
      </c>
      <c r="B49" s="46" t="s">
        <v>61</v>
      </c>
      <c r="C49" s="42"/>
      <c r="D49" s="90">
        <v>4325769.6500000004</v>
      </c>
      <c r="E49" s="154">
        <f>3935349</f>
        <v>3935349</v>
      </c>
    </row>
    <row r="50" spans="1:5" ht="15" customHeight="1" x14ac:dyDescent="0.25">
      <c r="A50" s="4">
        <v>186</v>
      </c>
      <c r="B50" s="5" t="s">
        <v>62</v>
      </c>
      <c r="C50" s="3"/>
      <c r="D50" s="90">
        <v>17718.52</v>
      </c>
      <c r="E50" s="154">
        <v>22661</v>
      </c>
    </row>
    <row r="51" spans="1:5" ht="26.25" customHeight="1" x14ac:dyDescent="0.25">
      <c r="A51" s="48"/>
      <c r="B51" s="45" t="s">
        <v>63</v>
      </c>
      <c r="C51" s="42"/>
      <c r="D51" s="66">
        <f>D52+D53+D60</f>
        <v>4746006.34</v>
      </c>
      <c r="E51" s="180">
        <f>E52+E53+E60</f>
        <v>4463766</v>
      </c>
    </row>
    <row r="52" spans="1:5" ht="26.25" customHeight="1" x14ac:dyDescent="0.25">
      <c r="A52" s="49">
        <v>11</v>
      </c>
      <c r="B52" s="44" t="s">
        <v>64</v>
      </c>
      <c r="C52" s="42"/>
      <c r="D52" s="90">
        <v>678362.81</v>
      </c>
      <c r="E52" s="154">
        <v>426926</v>
      </c>
    </row>
    <row r="53" spans="1:5" ht="26.25" customHeight="1" x14ac:dyDescent="0.25">
      <c r="A53" s="48"/>
      <c r="B53" s="46" t="s">
        <v>65</v>
      </c>
      <c r="C53" s="42"/>
      <c r="D53" s="66">
        <f>SUM(D54:D59)</f>
        <v>4067643.5300000003</v>
      </c>
      <c r="E53" s="180">
        <f>SUM(E54:E59)</f>
        <v>4036840</v>
      </c>
    </row>
    <row r="54" spans="1:5" ht="15" customHeight="1" x14ac:dyDescent="0.25">
      <c r="A54" s="4">
        <v>12</v>
      </c>
      <c r="B54" s="5" t="s">
        <v>66</v>
      </c>
      <c r="C54" s="3"/>
      <c r="D54" s="90">
        <v>1750503.48</v>
      </c>
      <c r="E54" s="154">
        <v>1267265</v>
      </c>
    </row>
    <row r="55" spans="1:5" ht="15" customHeight="1" x14ac:dyDescent="0.25">
      <c r="A55" s="4">
        <v>13</v>
      </c>
      <c r="B55" s="5" t="s">
        <v>67</v>
      </c>
      <c r="C55" s="3"/>
      <c r="D55" s="90">
        <v>42898.89</v>
      </c>
      <c r="E55" s="154">
        <v>55935</v>
      </c>
    </row>
    <row r="56" spans="1:5" ht="15" customHeight="1" x14ac:dyDescent="0.25">
      <c r="A56" s="4">
        <v>14</v>
      </c>
      <c r="B56" s="5" t="s">
        <v>68</v>
      </c>
      <c r="C56" s="3"/>
      <c r="D56" s="90">
        <v>147510.71</v>
      </c>
      <c r="E56" s="154">
        <v>372529</v>
      </c>
    </row>
    <row r="57" spans="1:5" ht="26.25" customHeight="1" x14ac:dyDescent="0.25">
      <c r="A57" s="4">
        <v>15</v>
      </c>
      <c r="B57" s="46" t="s">
        <v>69</v>
      </c>
      <c r="C57" s="42"/>
      <c r="D57" s="90">
        <v>127978.11</v>
      </c>
      <c r="E57" s="154">
        <v>105828</v>
      </c>
    </row>
    <row r="58" spans="1:5" ht="15" customHeight="1" x14ac:dyDescent="0.25">
      <c r="A58" s="4">
        <v>16</v>
      </c>
      <c r="B58" s="5" t="s">
        <v>70</v>
      </c>
      <c r="C58" s="3"/>
      <c r="D58" s="90">
        <v>1908572.22</v>
      </c>
      <c r="E58" s="154">
        <v>2067383</v>
      </c>
    </row>
    <row r="59" spans="1:5" ht="15" customHeight="1" x14ac:dyDescent="0.25">
      <c r="A59" s="4">
        <v>17</v>
      </c>
      <c r="B59" s="5" t="s">
        <v>71</v>
      </c>
      <c r="C59" s="3"/>
      <c r="D59" s="90">
        <v>90180.12</v>
      </c>
      <c r="E59" s="154">
        <v>167900</v>
      </c>
    </row>
    <row r="60" spans="1:5" ht="15" customHeight="1" x14ac:dyDescent="0.25">
      <c r="A60" s="4" t="s">
        <v>72</v>
      </c>
      <c r="B60" s="5" t="s">
        <v>73</v>
      </c>
      <c r="C60" s="3"/>
      <c r="D60" s="65"/>
      <c r="E60" s="155"/>
    </row>
    <row r="61" spans="1:5" ht="32.25" customHeight="1" x14ac:dyDescent="0.25">
      <c r="A61" s="50" t="s">
        <v>74</v>
      </c>
      <c r="B61" s="51" t="s">
        <v>75</v>
      </c>
      <c r="C61" s="42"/>
      <c r="D61" s="66">
        <v>1586854.26</v>
      </c>
      <c r="E61" s="180">
        <v>1147239</v>
      </c>
    </row>
    <row r="62" spans="1:5" ht="26.25" customHeight="1" x14ac:dyDescent="0.25">
      <c r="A62" s="48"/>
      <c r="B62" s="41" t="s">
        <v>76</v>
      </c>
      <c r="C62" s="42"/>
      <c r="D62" s="66">
        <f>+D63+D64</f>
        <v>501537.44999999995</v>
      </c>
      <c r="E62" s="180">
        <f>+E63+E64</f>
        <v>477329</v>
      </c>
    </row>
    <row r="63" spans="1:5" ht="13.5" customHeight="1" x14ac:dyDescent="0.25">
      <c r="A63" s="43">
        <v>192</v>
      </c>
      <c r="B63" s="44" t="s">
        <v>77</v>
      </c>
      <c r="C63" s="42"/>
      <c r="D63" s="90">
        <v>465251.74</v>
      </c>
      <c r="E63" s="154">
        <v>446404</v>
      </c>
    </row>
    <row r="64" spans="1:5" ht="15" customHeight="1" x14ac:dyDescent="0.25">
      <c r="A64" s="4" t="s">
        <v>78</v>
      </c>
      <c r="B64" s="5" t="s">
        <v>79</v>
      </c>
      <c r="C64" s="3"/>
      <c r="D64" s="90">
        <v>36285.709999999992</v>
      </c>
      <c r="E64" s="154">
        <v>30925</v>
      </c>
    </row>
    <row r="65" spans="1:5" ht="15" customHeight="1" x14ac:dyDescent="0.25">
      <c r="A65" s="48"/>
      <c r="B65" s="41" t="s">
        <v>80</v>
      </c>
      <c r="C65" s="42"/>
      <c r="D65" s="194">
        <v>3367.07</v>
      </c>
      <c r="E65" s="64"/>
    </row>
    <row r="66" spans="1:5" ht="14.25" customHeight="1" x14ac:dyDescent="0.25">
      <c r="A66" s="48"/>
      <c r="B66" s="51" t="s">
        <v>81</v>
      </c>
      <c r="C66" s="42"/>
      <c r="D66" s="181">
        <f>D19+D24+D30+D47+D51+D61+D62+D65</f>
        <v>29623946.780000005</v>
      </c>
      <c r="E66" s="180">
        <f>E19+E24+E30+E47+E51+E61+E62+E65</f>
        <v>28401932.600000001</v>
      </c>
    </row>
    <row r="67" spans="1:5" x14ac:dyDescent="0.25">
      <c r="A67" s="52"/>
      <c r="B67" s="53"/>
      <c r="C67" s="53"/>
      <c r="D67" s="54"/>
      <c r="E67" s="55"/>
    </row>
    <row r="68" spans="1:5" x14ac:dyDescent="0.25">
      <c r="A68" s="199" t="s">
        <v>82</v>
      </c>
      <c r="B68" s="200"/>
      <c r="C68" s="200"/>
      <c r="D68" s="200"/>
      <c r="E68" s="201"/>
    </row>
    <row r="69" spans="1:5" x14ac:dyDescent="0.25">
      <c r="A69" s="202"/>
      <c r="B69" s="203"/>
      <c r="C69" s="203"/>
      <c r="D69" s="203"/>
      <c r="E69" s="204"/>
    </row>
    <row r="70" spans="1:5" x14ac:dyDescent="0.25">
      <c r="A70" s="205"/>
      <c r="B70" s="206"/>
      <c r="C70" s="206"/>
      <c r="D70" s="206"/>
      <c r="E70" s="207"/>
    </row>
    <row r="71" spans="1:5" ht="17.25" customHeight="1" x14ac:dyDescent="0.25">
      <c r="A71" s="208" t="s">
        <v>7</v>
      </c>
      <c r="B71" s="208" t="s">
        <v>8</v>
      </c>
      <c r="C71" s="208" t="s">
        <v>9</v>
      </c>
      <c r="D71" s="211" t="s">
        <v>10</v>
      </c>
      <c r="E71" s="212"/>
    </row>
    <row r="72" spans="1:5" x14ac:dyDescent="0.25">
      <c r="A72" s="209"/>
      <c r="B72" s="209"/>
      <c r="C72" s="209"/>
      <c r="D72" s="213" t="s">
        <v>11</v>
      </c>
      <c r="E72" s="215" t="s">
        <v>12</v>
      </c>
    </row>
    <row r="73" spans="1:5" x14ac:dyDescent="0.25">
      <c r="A73" s="210"/>
      <c r="B73" s="210"/>
      <c r="C73" s="210"/>
      <c r="D73" s="214"/>
      <c r="E73" s="216"/>
    </row>
    <row r="74" spans="1:5" x14ac:dyDescent="0.25">
      <c r="A74" s="36">
        <v>1</v>
      </c>
      <c r="B74" s="36">
        <v>2</v>
      </c>
      <c r="C74" s="37">
        <v>3</v>
      </c>
      <c r="D74" s="56"/>
      <c r="E74" s="57">
        <v>5</v>
      </c>
    </row>
    <row r="75" spans="1:5" ht="15" customHeight="1" x14ac:dyDescent="0.25">
      <c r="A75" s="48"/>
      <c r="B75" s="41" t="s">
        <v>83</v>
      </c>
      <c r="C75" s="42"/>
      <c r="D75" s="66">
        <f>D76+D77</f>
        <v>4033303.28</v>
      </c>
      <c r="E75" s="180">
        <f>E76+E77</f>
        <v>4033303</v>
      </c>
    </row>
    <row r="76" spans="1:5" ht="13.5" customHeight="1" x14ac:dyDescent="0.25">
      <c r="A76" s="43">
        <v>900</v>
      </c>
      <c r="B76" s="44" t="s">
        <v>84</v>
      </c>
      <c r="C76" s="42"/>
      <c r="D76" s="90">
        <v>4033303.28</v>
      </c>
      <c r="E76" s="154">
        <v>4033303</v>
      </c>
    </row>
    <row r="77" spans="1:5" ht="15" customHeight="1" x14ac:dyDescent="0.25">
      <c r="A77" s="4">
        <v>901</v>
      </c>
      <c r="B77" s="5" t="s">
        <v>85</v>
      </c>
      <c r="C77" s="3"/>
      <c r="D77" s="90"/>
      <c r="E77" s="154"/>
    </row>
    <row r="78" spans="1:5" ht="15" customHeight="1" x14ac:dyDescent="0.25">
      <c r="A78" s="48"/>
      <c r="B78" s="41" t="s">
        <v>86</v>
      </c>
      <c r="C78" s="42"/>
      <c r="D78" s="66">
        <f>D79+D80+D85+D86+D87</f>
        <v>5782420.8899999997</v>
      </c>
      <c r="E78" s="180">
        <f>E79+E80+E85+E86+E87</f>
        <v>5198347</v>
      </c>
    </row>
    <row r="79" spans="1:5" ht="13.5" customHeight="1" x14ac:dyDescent="0.25">
      <c r="A79" s="43">
        <v>910</v>
      </c>
      <c r="B79" s="44" t="s">
        <v>87</v>
      </c>
      <c r="C79" s="42"/>
      <c r="D79" s="65"/>
      <c r="E79" s="155"/>
    </row>
    <row r="80" spans="1:5" ht="15" customHeight="1" x14ac:dyDescent="0.25">
      <c r="A80" s="4">
        <v>911</v>
      </c>
      <c r="B80" s="5" t="s">
        <v>88</v>
      </c>
      <c r="C80" s="3"/>
      <c r="D80" s="65"/>
      <c r="E80" s="155"/>
    </row>
    <row r="81" spans="1:5" ht="13.5" customHeight="1" x14ac:dyDescent="0.25">
      <c r="A81" s="43"/>
      <c r="B81" s="44" t="s">
        <v>89</v>
      </c>
      <c r="C81" s="42"/>
      <c r="D81" s="65"/>
      <c r="E81" s="155"/>
    </row>
    <row r="82" spans="1:5" ht="15" customHeight="1" x14ac:dyDescent="0.25">
      <c r="A82" s="4"/>
      <c r="B82" s="5" t="s">
        <v>90</v>
      </c>
      <c r="C82" s="3"/>
      <c r="D82" s="65"/>
      <c r="E82" s="155"/>
    </row>
    <row r="83" spans="1:5" ht="13.5" customHeight="1" x14ac:dyDescent="0.25">
      <c r="A83" s="43"/>
      <c r="B83" s="44" t="s">
        <v>91</v>
      </c>
      <c r="C83" s="42"/>
      <c r="D83" s="65"/>
      <c r="E83" s="155"/>
    </row>
    <row r="84" spans="1:5" ht="15" customHeight="1" x14ac:dyDescent="0.25">
      <c r="A84" s="4"/>
      <c r="B84" s="5" t="s">
        <v>92</v>
      </c>
      <c r="C84" s="3"/>
      <c r="D84" s="65"/>
      <c r="E84" s="155"/>
    </row>
    <row r="85" spans="1:5" ht="13.5" customHeight="1" x14ac:dyDescent="0.25">
      <c r="A85" s="43">
        <v>919</v>
      </c>
      <c r="B85" s="44" t="s">
        <v>93</v>
      </c>
      <c r="C85" s="42"/>
      <c r="D85" s="65"/>
      <c r="E85" s="155"/>
    </row>
    <row r="86" spans="1:5" ht="15" customHeight="1" x14ac:dyDescent="0.25">
      <c r="A86" s="4" t="s">
        <v>94</v>
      </c>
      <c r="B86" s="5" t="s">
        <v>95</v>
      </c>
      <c r="C86" s="3"/>
      <c r="D86" s="90">
        <v>-18461.53</v>
      </c>
      <c r="E86" s="154">
        <v>123951</v>
      </c>
    </row>
    <row r="87" spans="1:5" ht="15.75" customHeight="1" x14ac:dyDescent="0.25">
      <c r="A87" s="48"/>
      <c r="B87" s="46" t="s">
        <v>96</v>
      </c>
      <c r="C87" s="42"/>
      <c r="D87" s="66">
        <f>D88++D89</f>
        <v>5800882.4199999999</v>
      </c>
      <c r="E87" s="180">
        <f>E88++E89</f>
        <v>5074396</v>
      </c>
    </row>
    <row r="88" spans="1:5" ht="15" customHeight="1" x14ac:dyDescent="0.25">
      <c r="A88" s="4" t="s">
        <v>97</v>
      </c>
      <c r="B88" s="5" t="s">
        <v>98</v>
      </c>
      <c r="C88" s="3"/>
      <c r="D88" s="90">
        <v>5074395.01</v>
      </c>
      <c r="E88" s="154">
        <v>3314533</v>
      </c>
    </row>
    <row r="89" spans="1:5" ht="13.5" customHeight="1" x14ac:dyDescent="0.25">
      <c r="A89" s="43" t="s">
        <v>99</v>
      </c>
      <c r="B89" s="44" t="s">
        <v>100</v>
      </c>
      <c r="C89" s="42"/>
      <c r="D89" s="90">
        <v>726487.41</v>
      </c>
      <c r="E89" s="154">
        <v>1759863</v>
      </c>
    </row>
    <row r="90" spans="1:5" ht="17.25" customHeight="1" x14ac:dyDescent="0.25">
      <c r="A90" s="48"/>
      <c r="B90" s="41" t="s">
        <v>101</v>
      </c>
      <c r="C90" s="42"/>
      <c r="D90" s="66">
        <f>D91+D98+D103</f>
        <v>17232211.650000002</v>
      </c>
      <c r="E90" s="180">
        <f>E91+E98+E103</f>
        <v>16990075</v>
      </c>
    </row>
    <row r="91" spans="1:5" ht="16.5" customHeight="1" x14ac:dyDescent="0.25">
      <c r="A91" s="48"/>
      <c r="B91" s="46" t="s">
        <v>102</v>
      </c>
      <c r="C91" s="42"/>
      <c r="D91" s="66">
        <f>D92+D93+D94+D95+D96+D97</f>
        <v>17126861.710000001</v>
      </c>
      <c r="E91" s="180">
        <f>E92+E93+E94+E95+E96+E97</f>
        <v>16883369</v>
      </c>
    </row>
    <row r="92" spans="1:5" ht="15" customHeight="1" x14ac:dyDescent="0.25">
      <c r="A92" s="4">
        <v>980</v>
      </c>
      <c r="B92" s="5" t="s">
        <v>103</v>
      </c>
      <c r="C92" s="3"/>
      <c r="D92" s="90">
        <v>7663062.46</v>
      </c>
      <c r="E92" s="154">
        <v>7405191</v>
      </c>
    </row>
    <row r="93" spans="1:5" ht="13.5" customHeight="1" x14ac:dyDescent="0.25">
      <c r="A93" s="43">
        <v>982</v>
      </c>
      <c r="B93" s="44" t="s">
        <v>104</v>
      </c>
      <c r="C93" s="42"/>
      <c r="D93" s="90">
        <v>2316187.1800000002</v>
      </c>
      <c r="E93" s="154">
        <v>1768739</v>
      </c>
    </row>
    <row r="94" spans="1:5" ht="15" customHeight="1" x14ac:dyDescent="0.25">
      <c r="A94" s="4">
        <v>983</v>
      </c>
      <c r="B94" s="5" t="s">
        <v>105</v>
      </c>
      <c r="C94" s="3"/>
      <c r="D94" s="90">
        <v>6032892.04</v>
      </c>
      <c r="E94" s="154">
        <v>6637861</v>
      </c>
    </row>
    <row r="95" spans="1:5" ht="13.5" customHeight="1" x14ac:dyDescent="0.25">
      <c r="A95" s="43">
        <v>984</v>
      </c>
      <c r="B95" s="44" t="s">
        <v>106</v>
      </c>
      <c r="C95" s="42"/>
      <c r="D95" s="90">
        <v>968487.03</v>
      </c>
      <c r="E95" s="154">
        <v>925345</v>
      </c>
    </row>
    <row r="96" spans="1:5" ht="15" customHeight="1" x14ac:dyDescent="0.25">
      <c r="A96" s="4">
        <v>985</v>
      </c>
      <c r="B96" s="5" t="s">
        <v>107</v>
      </c>
      <c r="C96" s="3"/>
      <c r="D96" s="90"/>
      <c r="E96" s="154"/>
    </row>
    <row r="97" spans="1:5" ht="13.5" customHeight="1" x14ac:dyDescent="0.25">
      <c r="A97" s="43" t="s">
        <v>108</v>
      </c>
      <c r="B97" s="44" t="s">
        <v>109</v>
      </c>
      <c r="C97" s="42"/>
      <c r="D97" s="154">
        <v>146233</v>
      </c>
      <c r="E97" s="154">
        <v>146233</v>
      </c>
    </row>
    <row r="98" spans="1:5" ht="15" customHeight="1" x14ac:dyDescent="0.25">
      <c r="A98" s="4"/>
      <c r="B98" s="5" t="s">
        <v>110</v>
      </c>
      <c r="C98" s="3"/>
      <c r="D98" s="90"/>
      <c r="E98" s="154"/>
    </row>
    <row r="99" spans="1:5" ht="13.5" customHeight="1" x14ac:dyDescent="0.25">
      <c r="A99" s="43">
        <v>970</v>
      </c>
      <c r="B99" s="44" t="s">
        <v>111</v>
      </c>
      <c r="C99" s="42"/>
      <c r="D99" s="90"/>
      <c r="E99" s="154"/>
    </row>
    <row r="100" spans="1:5" ht="15" customHeight="1" x14ac:dyDescent="0.25">
      <c r="A100" s="4">
        <v>971</v>
      </c>
      <c r="B100" s="5" t="s">
        <v>112</v>
      </c>
      <c r="C100" s="3"/>
      <c r="D100" s="90"/>
      <c r="E100" s="154"/>
    </row>
    <row r="101" spans="1:5" ht="13.5" customHeight="1" x14ac:dyDescent="0.25">
      <c r="A101" s="43">
        <v>972973</v>
      </c>
      <c r="B101" s="44" t="s">
        <v>113</v>
      </c>
      <c r="C101" s="42"/>
      <c r="D101" s="90"/>
      <c r="E101" s="154"/>
    </row>
    <row r="102" spans="1:5" ht="15" customHeight="1" x14ac:dyDescent="0.25">
      <c r="A102" s="4">
        <v>974</v>
      </c>
      <c r="B102" s="5" t="s">
        <v>114</v>
      </c>
      <c r="C102" s="3"/>
      <c r="D102" s="90"/>
      <c r="E102" s="154"/>
    </row>
    <row r="103" spans="1:5" ht="15" customHeight="1" x14ac:dyDescent="0.25">
      <c r="A103" s="48"/>
      <c r="B103" s="41" t="s">
        <v>115</v>
      </c>
      <c r="C103" s="42"/>
      <c r="D103" s="66">
        <f>D104+D105</f>
        <v>105349.94</v>
      </c>
      <c r="E103" s="180">
        <f>E104+E105</f>
        <v>106706</v>
      </c>
    </row>
    <row r="104" spans="1:5" ht="13.5" customHeight="1" x14ac:dyDescent="0.25">
      <c r="A104" s="43">
        <v>960</v>
      </c>
      <c r="B104" s="44" t="s">
        <v>116</v>
      </c>
      <c r="C104" s="42"/>
      <c r="D104" s="65">
        <v>24932.48</v>
      </c>
      <c r="E104" s="155">
        <v>26288</v>
      </c>
    </row>
    <row r="105" spans="1:5" ht="15" customHeight="1" x14ac:dyDescent="0.25">
      <c r="A105" s="4" t="s">
        <v>117</v>
      </c>
      <c r="B105" s="5" t="s">
        <v>118</v>
      </c>
      <c r="C105" s="3"/>
      <c r="D105" s="65">
        <f>80417.46</f>
        <v>80417.460000000006</v>
      </c>
      <c r="E105" s="155">
        <v>80418</v>
      </c>
    </row>
    <row r="106" spans="1:5" ht="26.25" customHeight="1" x14ac:dyDescent="0.25">
      <c r="A106" s="48"/>
      <c r="B106" s="41" t="s">
        <v>119</v>
      </c>
      <c r="C106" s="42"/>
      <c r="D106" s="66">
        <f>D107+D108+D109+D110+D111+D112+D113</f>
        <v>1244484.53</v>
      </c>
      <c r="E106" s="180">
        <f>E107+E108+E109+E110+E111+E112+E113</f>
        <v>1147129.1099999999</v>
      </c>
    </row>
    <row r="107" spans="1:5" ht="13.5" customHeight="1" x14ac:dyDescent="0.25">
      <c r="A107" s="43">
        <v>22</v>
      </c>
      <c r="B107" s="44" t="s">
        <v>120</v>
      </c>
      <c r="C107" s="42"/>
      <c r="D107" s="65">
        <v>5821.43</v>
      </c>
      <c r="E107" s="155">
        <v>1914</v>
      </c>
    </row>
    <row r="108" spans="1:5" ht="15" customHeight="1" x14ac:dyDescent="0.25">
      <c r="A108" s="4">
        <v>23</v>
      </c>
      <c r="B108" s="5" t="s">
        <v>121</v>
      </c>
      <c r="C108" s="3"/>
      <c r="D108" s="65">
        <v>450341.02</v>
      </c>
      <c r="E108" s="155">
        <v>256502</v>
      </c>
    </row>
    <row r="109" spans="1:5" ht="13.5" customHeight="1" x14ac:dyDescent="0.25">
      <c r="A109" s="43">
        <v>24</v>
      </c>
      <c r="B109" s="44" t="s">
        <v>122</v>
      </c>
      <c r="C109" s="42"/>
      <c r="D109" s="65"/>
      <c r="E109" s="155"/>
    </row>
    <row r="110" spans="1:5" ht="15" customHeight="1" x14ac:dyDescent="0.25">
      <c r="A110" s="4">
        <v>25</v>
      </c>
      <c r="B110" s="5" t="s">
        <v>123</v>
      </c>
      <c r="C110" s="3"/>
      <c r="D110" s="65">
        <v>94955.37</v>
      </c>
      <c r="E110" s="155">
        <v>96281.57</v>
      </c>
    </row>
    <row r="111" spans="1:5" ht="13.5" customHeight="1" x14ac:dyDescent="0.25">
      <c r="A111" s="43">
        <v>26</v>
      </c>
      <c r="B111" s="44" t="s">
        <v>124</v>
      </c>
      <c r="C111" s="42"/>
      <c r="D111" s="65"/>
      <c r="E111" s="155"/>
    </row>
    <row r="112" spans="1:5" ht="15" customHeight="1" x14ac:dyDescent="0.25">
      <c r="A112" s="4">
        <v>21</v>
      </c>
      <c r="B112" s="5" t="s">
        <v>125</v>
      </c>
      <c r="C112" s="3"/>
      <c r="D112" s="65">
        <v>175691.9</v>
      </c>
      <c r="E112" s="155"/>
    </row>
    <row r="113" spans="1:5" ht="13.5" customHeight="1" x14ac:dyDescent="0.25">
      <c r="A113" s="43" t="s">
        <v>126</v>
      </c>
      <c r="B113" s="44" t="s">
        <v>127</v>
      </c>
      <c r="C113" s="42"/>
      <c r="D113" s="65">
        <v>517674.81</v>
      </c>
      <c r="E113" s="155">
        <v>792431.53999999992</v>
      </c>
    </row>
    <row r="114" spans="1:5" ht="26.25" customHeight="1" x14ac:dyDescent="0.25">
      <c r="A114" s="48"/>
      <c r="B114" s="41" t="s">
        <v>128</v>
      </c>
      <c r="C114" s="42"/>
      <c r="D114" s="66">
        <f>D115+D116+D117+D118</f>
        <v>418217.67</v>
      </c>
      <c r="E114" s="180">
        <f>E115+E116+E117+E118</f>
        <v>111748.26</v>
      </c>
    </row>
    <row r="115" spans="1:5" ht="13.5" customHeight="1" x14ac:dyDescent="0.25">
      <c r="A115" s="43">
        <v>950951</v>
      </c>
      <c r="B115" s="44" t="s">
        <v>129</v>
      </c>
      <c r="C115" s="42"/>
      <c r="D115" s="65"/>
      <c r="E115" s="155"/>
    </row>
    <row r="116" spans="1:5" ht="15" customHeight="1" x14ac:dyDescent="0.25">
      <c r="A116" s="4">
        <v>954</v>
      </c>
      <c r="B116" s="5" t="s">
        <v>130</v>
      </c>
      <c r="C116" s="3"/>
      <c r="D116" s="65"/>
      <c r="E116" s="155"/>
    </row>
    <row r="117" spans="1:5" ht="13.5" customHeight="1" x14ac:dyDescent="0.25">
      <c r="A117" s="43">
        <v>952953955956</v>
      </c>
      <c r="B117" s="44" t="s">
        <v>131</v>
      </c>
      <c r="C117" s="42"/>
      <c r="D117" s="65">
        <v>406259.23</v>
      </c>
      <c r="E117" s="155">
        <v>90326</v>
      </c>
    </row>
    <row r="118" spans="1:5" ht="15" customHeight="1" x14ac:dyDescent="0.25">
      <c r="A118" s="4">
        <v>957</v>
      </c>
      <c r="B118" s="5" t="s">
        <v>132</v>
      </c>
      <c r="C118" s="3"/>
      <c r="D118" s="65">
        <v>11958.44</v>
      </c>
      <c r="E118" s="155">
        <v>21422.26</v>
      </c>
    </row>
    <row r="119" spans="1:5" ht="16.5" customHeight="1" x14ac:dyDescent="0.25">
      <c r="A119" s="49">
        <v>969</v>
      </c>
      <c r="B119" s="45" t="s">
        <v>133</v>
      </c>
      <c r="C119" s="42"/>
      <c r="D119" s="66">
        <v>913308.67999999993</v>
      </c>
      <c r="E119" s="180">
        <v>921331</v>
      </c>
    </row>
    <row r="120" spans="1:5" ht="26.25" customHeight="1" x14ac:dyDescent="0.25">
      <c r="A120" s="48"/>
      <c r="B120" s="45" t="s">
        <v>134</v>
      </c>
      <c r="C120" s="42"/>
      <c r="D120" s="181">
        <f>D75+D78+D90+D106+D114+D119</f>
        <v>29623946.700000003</v>
      </c>
      <c r="E120" s="180">
        <f>E75+E78+E90+E106+E114+E119</f>
        <v>28401933.370000001</v>
      </c>
    </row>
    <row r="122" spans="1:5" ht="15.75" x14ac:dyDescent="0.25">
      <c r="A122" s="17"/>
      <c r="B122" s="13"/>
      <c r="C122" s="13"/>
      <c r="D122" s="24"/>
      <c r="E122" s="25"/>
    </row>
    <row r="123" spans="1:5" ht="18" customHeight="1" x14ac:dyDescent="0.25">
      <c r="A123" s="12" t="s">
        <v>135</v>
      </c>
      <c r="B123" s="195" t="s">
        <v>136</v>
      </c>
      <c r="C123" s="195"/>
      <c r="D123" s="26" t="s">
        <v>137</v>
      </c>
      <c r="E123" s="25"/>
    </row>
    <row r="124" spans="1:5" ht="42.75" customHeight="1" x14ac:dyDescent="0.25">
      <c r="A124" s="12"/>
      <c r="B124" s="107"/>
      <c r="C124" s="107"/>
      <c r="D124" s="26"/>
      <c r="E124" s="25"/>
    </row>
    <row r="125" spans="1:5" ht="72" customHeight="1" x14ac:dyDescent="0.25">
      <c r="A125" s="107" t="s">
        <v>365</v>
      </c>
      <c r="B125" s="13"/>
      <c r="C125" s="13"/>
      <c r="D125" s="20" t="s">
        <v>138</v>
      </c>
      <c r="E125" s="25"/>
    </row>
    <row r="126" spans="1:5" ht="15.75" x14ac:dyDescent="0.25">
      <c r="A126" s="15"/>
      <c r="B126" s="13"/>
      <c r="C126" s="13"/>
      <c r="D126" s="24"/>
      <c r="E126" s="25"/>
    </row>
    <row r="127" spans="1:5" ht="15.75" x14ac:dyDescent="0.25">
      <c r="A127" s="17"/>
      <c r="B127" s="13"/>
      <c r="C127" s="13"/>
      <c r="D127" s="24"/>
      <c r="E127" s="25"/>
    </row>
    <row r="128" spans="1:5" ht="15.75" x14ac:dyDescent="0.25">
      <c r="A128" s="27"/>
      <c r="B128" s="28"/>
      <c r="C128" s="29"/>
      <c r="D128" s="30"/>
      <c r="E128" s="31"/>
    </row>
    <row r="129" spans="1:5" ht="15.75" x14ac:dyDescent="0.25">
      <c r="A129" s="28"/>
      <c r="B129" s="29"/>
      <c r="C129" s="29"/>
      <c r="D129" s="30"/>
      <c r="E129" s="32"/>
    </row>
    <row r="130" spans="1:5" x14ac:dyDescent="0.25">
      <c r="A130" s="7"/>
    </row>
    <row r="131" spans="1:5" x14ac:dyDescent="0.25">
      <c r="A131" s="33"/>
    </row>
    <row r="132" spans="1:5" x14ac:dyDescent="0.25">
      <c r="A132" s="34"/>
    </row>
    <row r="133" spans="1:5" x14ac:dyDescent="0.25">
      <c r="A133" s="34"/>
    </row>
  </sheetData>
  <mergeCells count="18"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  <mergeCell ref="B123:C123"/>
    <mergeCell ref="A68:E70"/>
    <mergeCell ref="A71:A73"/>
    <mergeCell ref="B71:B73"/>
    <mergeCell ref="C71:C73"/>
    <mergeCell ref="D71:E71"/>
    <mergeCell ref="D72:D73"/>
    <mergeCell ref="E72:E7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N54"/>
  <sheetViews>
    <sheetView topLeftCell="B28" zoomScale="80" zoomScaleNormal="80" zoomScaleSheetLayoutView="100" workbookViewId="0">
      <selection activeCell="H51" sqref="H51:H55"/>
    </sheetView>
  </sheetViews>
  <sheetFormatPr defaultRowHeight="15" x14ac:dyDescent="0.25"/>
  <cols>
    <col min="1" max="3" width="9.140625" style="59"/>
    <col min="4" max="4" width="64.7109375" style="58" customWidth="1"/>
    <col min="5" max="5" width="12.140625" style="58" customWidth="1"/>
    <col min="6" max="6" width="12.42578125" style="58" customWidth="1"/>
    <col min="7" max="7" width="17.85546875" style="58" customWidth="1"/>
    <col min="8" max="8" width="16.5703125" style="58" customWidth="1"/>
    <col min="9" max="9" width="18.5703125" style="58" customWidth="1"/>
    <col min="10" max="10" width="13" style="58" customWidth="1"/>
    <col min="11" max="11" width="11.28515625" style="58" customWidth="1"/>
    <col min="12" max="12" width="12" style="58" customWidth="1"/>
    <col min="13" max="13" width="16.5703125" style="58" customWidth="1"/>
    <col min="14" max="14" width="18" style="58" customWidth="1"/>
    <col min="15" max="15" width="9.85546875" style="59" bestFit="1" customWidth="1"/>
    <col min="16" max="16384" width="9.140625" style="59"/>
  </cols>
  <sheetData>
    <row r="6" spans="4:14" ht="15.75" x14ac:dyDescent="0.25">
      <c r="D6" s="69" t="s">
        <v>261</v>
      </c>
      <c r="E6" s="67" t="s">
        <v>348</v>
      </c>
      <c r="F6" s="67"/>
      <c r="G6" s="67"/>
      <c r="H6" s="67"/>
      <c r="I6" s="67"/>
      <c r="J6" s="67"/>
      <c r="K6" s="67"/>
      <c r="L6" s="67"/>
      <c r="M6" s="69" t="s">
        <v>262</v>
      </c>
      <c r="N6" s="70" t="s">
        <v>347</v>
      </c>
    </row>
    <row r="7" spans="4:14" ht="15.75" x14ac:dyDescent="0.25">
      <c r="D7" s="71" t="s">
        <v>263</v>
      </c>
      <c r="E7" s="72" t="s">
        <v>264</v>
      </c>
      <c r="F7" s="72"/>
      <c r="G7" s="72"/>
      <c r="H7" s="72"/>
      <c r="I7" s="72"/>
      <c r="J7" s="72"/>
      <c r="K7" s="72"/>
      <c r="L7" s="72"/>
      <c r="M7" s="71" t="s">
        <v>265</v>
      </c>
      <c r="N7" s="73">
        <v>6512</v>
      </c>
    </row>
    <row r="8" spans="4:14" ht="15.75" x14ac:dyDescent="0.25">
      <c r="D8" s="71" t="s">
        <v>3</v>
      </c>
      <c r="E8" s="72" t="s">
        <v>266</v>
      </c>
      <c r="F8" s="72"/>
      <c r="G8" s="72"/>
      <c r="H8" s="72"/>
      <c r="I8" s="72"/>
      <c r="J8" s="72"/>
      <c r="K8" s="72"/>
      <c r="L8" s="72"/>
      <c r="M8" s="71" t="s">
        <v>4</v>
      </c>
      <c r="N8" s="74" t="s">
        <v>347</v>
      </c>
    </row>
    <row r="9" spans="4:14" ht="15.75" x14ac:dyDescent="0.25">
      <c r="D9" s="72"/>
      <c r="E9" s="72"/>
      <c r="F9" s="72"/>
      <c r="G9" s="231" t="s">
        <v>319</v>
      </c>
      <c r="H9" s="231"/>
      <c r="I9" s="231"/>
      <c r="J9" s="231"/>
      <c r="K9" s="231"/>
      <c r="L9" s="72"/>
      <c r="M9" s="72"/>
      <c r="N9" s="72"/>
    </row>
    <row r="10" spans="4:14" ht="15.75" x14ac:dyDescent="0.25">
      <c r="D10" s="72"/>
      <c r="E10" s="72"/>
      <c r="F10" s="72"/>
      <c r="G10" s="231" t="s">
        <v>367</v>
      </c>
      <c r="H10" s="231"/>
      <c r="I10" s="231"/>
      <c r="J10" s="231"/>
      <c r="K10" s="231"/>
      <c r="L10" s="72"/>
      <c r="M10" s="72"/>
      <c r="N10" s="72"/>
    </row>
    <row r="11" spans="4:14" ht="15.75" x14ac:dyDescent="0.25">
      <c r="D11" s="67"/>
      <c r="E11" s="67"/>
      <c r="F11" s="67"/>
      <c r="G11" s="67"/>
      <c r="H11" s="69"/>
      <c r="I11" s="67"/>
      <c r="J11" s="67"/>
      <c r="K11" s="67"/>
      <c r="L11" s="67"/>
      <c r="M11" s="67"/>
      <c r="N11" s="67"/>
    </row>
    <row r="12" spans="4:14" ht="15.75" x14ac:dyDescent="0.25"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4:14" ht="15.75" x14ac:dyDescent="0.25"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4:14" x14ac:dyDescent="0.25">
      <c r="D14" s="229" t="s">
        <v>320</v>
      </c>
      <c r="E14" s="229" t="s">
        <v>321</v>
      </c>
      <c r="F14" s="229" t="s">
        <v>322</v>
      </c>
      <c r="G14" s="229" t="s">
        <v>323</v>
      </c>
      <c r="H14" s="229" t="s">
        <v>324</v>
      </c>
      <c r="I14" s="229" t="s">
        <v>325</v>
      </c>
      <c r="J14" s="229" t="s">
        <v>326</v>
      </c>
      <c r="K14" s="229" t="s">
        <v>327</v>
      </c>
      <c r="L14" s="229" t="s">
        <v>328</v>
      </c>
      <c r="M14" s="230" t="s">
        <v>329</v>
      </c>
      <c r="N14" s="229" t="s">
        <v>330</v>
      </c>
    </row>
    <row r="15" spans="4:14" ht="52.5" customHeight="1" x14ac:dyDescent="0.25">
      <c r="D15" s="229"/>
      <c r="E15" s="229"/>
      <c r="F15" s="229"/>
      <c r="G15" s="229"/>
      <c r="H15" s="229"/>
      <c r="I15" s="229"/>
      <c r="J15" s="229"/>
      <c r="K15" s="229"/>
      <c r="L15" s="229"/>
      <c r="M15" s="230"/>
      <c r="N15" s="229"/>
    </row>
    <row r="16" spans="4:14" x14ac:dyDescent="0.25">
      <c r="D16" s="229"/>
      <c r="E16" s="229"/>
      <c r="F16" s="229"/>
      <c r="G16" s="229"/>
      <c r="H16" s="229"/>
      <c r="I16" s="229"/>
      <c r="J16" s="229"/>
      <c r="K16" s="229"/>
      <c r="L16" s="229"/>
      <c r="M16" s="230"/>
      <c r="N16" s="229"/>
    </row>
    <row r="17" spans="2:14" ht="15.75" x14ac:dyDescent="0.25">
      <c r="D17" s="75" t="s">
        <v>331</v>
      </c>
      <c r="E17" s="76">
        <v>4033303</v>
      </c>
      <c r="F17" s="76"/>
      <c r="G17" s="76"/>
      <c r="H17" s="76">
        <v>312438</v>
      </c>
      <c r="I17" s="76"/>
      <c r="J17" s="76"/>
      <c r="K17" s="76"/>
      <c r="L17" s="76"/>
      <c r="M17" s="76">
        <v>3314533</v>
      </c>
      <c r="N17" s="62">
        <f>SUM(E17:M17)</f>
        <v>7660274</v>
      </c>
    </row>
    <row r="18" spans="2:14" s="93" customFormat="1" ht="15.75" x14ac:dyDescent="0.15">
      <c r="B18" s="91"/>
      <c r="C18" s="92"/>
      <c r="D18" s="100" t="s">
        <v>332</v>
      </c>
      <c r="E18" s="94"/>
      <c r="F18" s="94"/>
      <c r="G18" s="94"/>
      <c r="H18" s="95"/>
      <c r="I18" s="94"/>
      <c r="J18" s="96"/>
      <c r="K18" s="97"/>
      <c r="L18" s="97"/>
      <c r="M18" s="97"/>
      <c r="N18" s="103"/>
    </row>
    <row r="19" spans="2:14" s="93" customFormat="1" ht="15.75" x14ac:dyDescent="0.15">
      <c r="B19" s="91"/>
      <c r="C19" s="92"/>
      <c r="D19" s="100" t="s">
        <v>333</v>
      </c>
      <c r="E19" s="94"/>
      <c r="F19" s="94"/>
      <c r="G19" s="94"/>
      <c r="H19" s="95"/>
      <c r="I19" s="94"/>
      <c r="J19" s="96"/>
      <c r="K19" s="97"/>
      <c r="L19" s="97"/>
      <c r="M19" s="97"/>
      <c r="N19" s="103"/>
    </row>
    <row r="20" spans="2:14" s="93" customFormat="1" ht="15.75" x14ac:dyDescent="0.15">
      <c r="B20" s="91"/>
      <c r="C20" s="92"/>
      <c r="D20" s="100" t="s">
        <v>334</v>
      </c>
      <c r="E20" s="94"/>
      <c r="F20" s="94"/>
      <c r="G20" s="94"/>
      <c r="H20" s="98"/>
      <c r="I20" s="94"/>
      <c r="J20" s="96"/>
      <c r="K20" s="97"/>
      <c r="L20" s="97"/>
      <c r="M20" s="102"/>
      <c r="N20" s="103"/>
    </row>
    <row r="21" spans="2:14" s="93" customFormat="1" ht="15.75" x14ac:dyDescent="0.15">
      <c r="B21" s="91"/>
      <c r="C21" s="92"/>
      <c r="D21" s="100" t="s">
        <v>335</v>
      </c>
      <c r="E21" s="94"/>
      <c r="F21" s="94"/>
      <c r="G21" s="94"/>
      <c r="H21" s="80">
        <v>-188487</v>
      </c>
      <c r="I21" s="94"/>
      <c r="J21" s="96"/>
      <c r="K21" s="97"/>
      <c r="L21" s="97"/>
      <c r="M21" s="102"/>
      <c r="N21" s="103">
        <f t="shared" ref="N21:N22" si="0">SUM(E21:M21)</f>
        <v>-188487</v>
      </c>
    </row>
    <row r="22" spans="2:14" s="93" customFormat="1" ht="17.25" customHeight="1" x14ac:dyDescent="0.15">
      <c r="B22" s="91"/>
      <c r="C22" s="99"/>
      <c r="D22" s="101" t="s">
        <v>336</v>
      </c>
      <c r="E22" s="94"/>
      <c r="F22" s="94"/>
      <c r="G22" s="94"/>
      <c r="H22" s="95"/>
      <c r="I22" s="94"/>
      <c r="J22" s="96"/>
      <c r="K22" s="97"/>
      <c r="L22" s="97"/>
      <c r="M22" s="102"/>
      <c r="N22" s="103">
        <f t="shared" si="0"/>
        <v>0</v>
      </c>
    </row>
    <row r="23" spans="2:14" s="93" customFormat="1" ht="15.75" x14ac:dyDescent="0.15">
      <c r="B23" s="91"/>
      <c r="C23" s="92"/>
      <c r="D23" s="100" t="s">
        <v>337</v>
      </c>
      <c r="E23" s="94"/>
      <c r="F23" s="94"/>
      <c r="G23" s="94"/>
      <c r="H23" s="95"/>
      <c r="I23" s="94"/>
      <c r="J23" s="96"/>
      <c r="K23" s="97"/>
      <c r="L23" s="97"/>
      <c r="M23" s="102"/>
      <c r="N23" s="62"/>
    </row>
    <row r="24" spans="2:14" s="93" customFormat="1" ht="15.75" x14ac:dyDescent="0.15">
      <c r="B24" s="91"/>
      <c r="C24" s="92"/>
      <c r="D24" s="100" t="s">
        <v>338</v>
      </c>
      <c r="E24" s="94"/>
      <c r="F24" s="94"/>
      <c r="G24" s="94"/>
      <c r="H24" s="98"/>
      <c r="I24" s="94"/>
      <c r="J24" s="96"/>
      <c r="K24" s="97"/>
      <c r="L24" s="97"/>
      <c r="M24" s="102">
        <v>1759863</v>
      </c>
      <c r="N24" s="62">
        <f>SUM(E24:M24)</f>
        <v>1759863</v>
      </c>
    </row>
    <row r="25" spans="2:14" s="93" customFormat="1" ht="15.75" x14ac:dyDescent="0.15">
      <c r="B25" s="91"/>
      <c r="C25" s="92"/>
      <c r="D25" s="100" t="s">
        <v>339</v>
      </c>
      <c r="E25" s="94"/>
      <c r="F25" s="94"/>
      <c r="G25" s="94"/>
      <c r="H25" s="95"/>
      <c r="I25" s="94"/>
      <c r="J25" s="96"/>
      <c r="K25" s="97"/>
      <c r="L25" s="97"/>
      <c r="M25" s="102"/>
      <c r="N25" s="62"/>
    </row>
    <row r="26" spans="2:14" s="93" customFormat="1" ht="15.75" x14ac:dyDescent="0.15">
      <c r="B26" s="91"/>
      <c r="C26" s="92"/>
      <c r="D26" s="100" t="s">
        <v>340</v>
      </c>
      <c r="E26" s="94"/>
      <c r="F26" s="94"/>
      <c r="G26" s="94"/>
      <c r="H26" s="95"/>
      <c r="I26" s="94"/>
      <c r="J26" s="96"/>
      <c r="K26" s="97"/>
      <c r="L26" s="97"/>
      <c r="M26" s="102"/>
      <c r="N26" s="62"/>
    </row>
    <row r="27" spans="2:14" s="93" customFormat="1" ht="15.75" x14ac:dyDescent="0.15">
      <c r="B27" s="91"/>
      <c r="C27" s="92"/>
      <c r="D27" s="100" t="s">
        <v>341</v>
      </c>
      <c r="E27" s="94"/>
      <c r="F27" s="94"/>
      <c r="G27" s="94"/>
      <c r="H27" s="95"/>
      <c r="I27" s="94"/>
      <c r="J27" s="96"/>
      <c r="K27" s="97"/>
      <c r="L27" s="97"/>
      <c r="M27" s="102"/>
      <c r="N27" s="62"/>
    </row>
    <row r="28" spans="2:14" ht="15.75" x14ac:dyDescent="0.25">
      <c r="D28" s="77" t="s">
        <v>354</v>
      </c>
      <c r="E28" s="81">
        <f>SUM(E17:E27)</f>
        <v>4033303</v>
      </c>
      <c r="F28" s="81">
        <f t="shared" ref="F28:L28" si="1">SUM(F17:F27)</f>
        <v>0</v>
      </c>
      <c r="G28" s="81">
        <f t="shared" si="1"/>
        <v>0</v>
      </c>
      <c r="H28" s="81">
        <f t="shared" si="1"/>
        <v>123951</v>
      </c>
      <c r="I28" s="81">
        <f t="shared" si="1"/>
        <v>0</v>
      </c>
      <c r="J28" s="81">
        <f t="shared" si="1"/>
        <v>0</v>
      </c>
      <c r="K28" s="81">
        <f t="shared" si="1"/>
        <v>0</v>
      </c>
      <c r="L28" s="81">
        <f t="shared" si="1"/>
        <v>0</v>
      </c>
      <c r="M28" s="81">
        <f>SUM(M17:M27)</f>
        <v>5074396</v>
      </c>
      <c r="N28" s="81">
        <f>SUM(N17:N27)</f>
        <v>9231650</v>
      </c>
    </row>
    <row r="29" spans="2:14" ht="15.75" x14ac:dyDescent="0.25">
      <c r="D29" s="149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2:14" x14ac:dyDescent="0.25">
      <c r="D30" s="229" t="s">
        <v>320</v>
      </c>
      <c r="E30" s="229" t="s">
        <v>321</v>
      </c>
      <c r="F30" s="229" t="s">
        <v>322</v>
      </c>
      <c r="G30" s="229" t="s">
        <v>323</v>
      </c>
      <c r="H30" s="229" t="s">
        <v>324</v>
      </c>
      <c r="I30" s="229" t="s">
        <v>325</v>
      </c>
      <c r="J30" s="229" t="s">
        <v>326</v>
      </c>
      <c r="K30" s="229" t="s">
        <v>327</v>
      </c>
      <c r="L30" s="229" t="s">
        <v>328</v>
      </c>
      <c r="M30" s="230" t="s">
        <v>329</v>
      </c>
      <c r="N30" s="229" t="s">
        <v>330</v>
      </c>
    </row>
    <row r="31" spans="2:14" x14ac:dyDescent="0.25">
      <c r="D31" s="229"/>
      <c r="E31" s="229"/>
      <c r="F31" s="229"/>
      <c r="G31" s="229"/>
      <c r="H31" s="229"/>
      <c r="I31" s="229"/>
      <c r="J31" s="229"/>
      <c r="K31" s="229"/>
      <c r="L31" s="229"/>
      <c r="M31" s="230"/>
      <c r="N31" s="229"/>
    </row>
    <row r="32" spans="2:14" ht="54.75" customHeight="1" x14ac:dyDescent="0.25">
      <c r="D32" s="229"/>
      <c r="E32" s="229"/>
      <c r="F32" s="229"/>
      <c r="G32" s="229"/>
      <c r="H32" s="229"/>
      <c r="I32" s="229"/>
      <c r="J32" s="229"/>
      <c r="K32" s="229"/>
      <c r="L32" s="229"/>
      <c r="M32" s="230"/>
      <c r="N32" s="229"/>
    </row>
    <row r="33" spans="2:14" ht="15.75" x14ac:dyDescent="0.25">
      <c r="D33" s="75" t="s">
        <v>342</v>
      </c>
      <c r="E33" s="62">
        <v>4033303</v>
      </c>
      <c r="F33" s="62">
        <v>0</v>
      </c>
      <c r="G33" s="62">
        <v>0</v>
      </c>
      <c r="H33" s="62">
        <f>+H28</f>
        <v>123951</v>
      </c>
      <c r="I33" s="62">
        <v>0</v>
      </c>
      <c r="J33" s="62">
        <v>0</v>
      </c>
      <c r="K33" s="62">
        <v>0</v>
      </c>
      <c r="L33" s="62">
        <v>0</v>
      </c>
      <c r="M33" s="62">
        <f>+M28</f>
        <v>5074396</v>
      </c>
      <c r="N33" s="62">
        <f>SUM(E33:M33)</f>
        <v>9231650</v>
      </c>
    </row>
    <row r="34" spans="2:14" s="93" customFormat="1" ht="15.75" x14ac:dyDescent="0.15">
      <c r="B34" s="91"/>
      <c r="C34" s="92"/>
      <c r="D34" s="100" t="s">
        <v>332</v>
      </c>
      <c r="E34" s="94"/>
      <c r="F34" s="94"/>
      <c r="G34" s="94"/>
      <c r="H34" s="95"/>
      <c r="I34" s="94"/>
      <c r="J34" s="96"/>
      <c r="K34" s="97"/>
      <c r="L34" s="97"/>
      <c r="M34" s="97"/>
      <c r="N34" s="62">
        <f t="shared" ref="N34:N44" si="2">SUM(E34:M34)</f>
        <v>0</v>
      </c>
    </row>
    <row r="35" spans="2:14" s="93" customFormat="1" ht="15.75" x14ac:dyDescent="0.15">
      <c r="B35" s="91"/>
      <c r="C35" s="92"/>
      <c r="D35" s="100" t="s">
        <v>333</v>
      </c>
      <c r="E35" s="94"/>
      <c r="F35" s="94"/>
      <c r="G35" s="94"/>
      <c r="H35" s="95"/>
      <c r="I35" s="94"/>
      <c r="J35" s="96"/>
      <c r="K35" s="97"/>
      <c r="L35" s="97"/>
      <c r="M35" s="97"/>
      <c r="N35" s="62">
        <f t="shared" si="2"/>
        <v>0</v>
      </c>
    </row>
    <row r="36" spans="2:14" s="93" customFormat="1" ht="15.75" x14ac:dyDescent="0.15">
      <c r="B36" s="91"/>
      <c r="C36" s="92"/>
      <c r="D36" s="100" t="s">
        <v>343</v>
      </c>
      <c r="E36" s="94"/>
      <c r="F36" s="94"/>
      <c r="G36" s="94"/>
      <c r="H36" s="98"/>
      <c r="I36" s="94"/>
      <c r="J36" s="96"/>
      <c r="K36" s="97"/>
      <c r="L36" s="97"/>
      <c r="M36" s="97"/>
      <c r="N36" s="62">
        <f t="shared" si="2"/>
        <v>0</v>
      </c>
    </row>
    <row r="37" spans="2:14" s="93" customFormat="1" ht="15.75" x14ac:dyDescent="0.15">
      <c r="B37" s="91"/>
      <c r="C37" s="92"/>
      <c r="D37" s="100" t="s">
        <v>335</v>
      </c>
      <c r="E37" s="94"/>
      <c r="F37" s="94"/>
      <c r="G37" s="94"/>
      <c r="H37" s="80">
        <f>-105489-18461.53-18461.53-1</f>
        <v>-142413.06</v>
      </c>
      <c r="I37" s="94"/>
      <c r="J37" s="96"/>
      <c r="K37" s="97"/>
      <c r="L37" s="97"/>
      <c r="M37" s="97"/>
      <c r="N37" s="62">
        <f t="shared" si="2"/>
        <v>-142413.06</v>
      </c>
    </row>
    <row r="38" spans="2:14" s="93" customFormat="1" ht="17.25" customHeight="1" x14ac:dyDescent="0.15">
      <c r="B38" s="91"/>
      <c r="C38" s="99"/>
      <c r="D38" s="101" t="s">
        <v>336</v>
      </c>
      <c r="E38" s="94"/>
      <c r="F38" s="94"/>
      <c r="G38" s="94"/>
      <c r="H38" s="95"/>
      <c r="I38" s="94"/>
      <c r="J38" s="96"/>
      <c r="K38" s="97"/>
      <c r="L38" s="97"/>
      <c r="M38" s="97"/>
      <c r="N38" s="62">
        <f t="shared" si="2"/>
        <v>0</v>
      </c>
    </row>
    <row r="39" spans="2:14" s="93" customFormat="1" ht="15.75" x14ac:dyDescent="0.15">
      <c r="B39" s="91"/>
      <c r="C39" s="92"/>
      <c r="D39" s="100" t="s">
        <v>337</v>
      </c>
      <c r="E39" s="94"/>
      <c r="F39" s="94"/>
      <c r="G39" s="94"/>
      <c r="H39" s="95"/>
      <c r="I39" s="94"/>
      <c r="J39" s="96"/>
      <c r="K39" s="97"/>
      <c r="L39" s="97"/>
      <c r="M39" s="80"/>
      <c r="N39" s="62">
        <f t="shared" si="2"/>
        <v>0</v>
      </c>
    </row>
    <row r="40" spans="2:14" s="93" customFormat="1" ht="15.75" x14ac:dyDescent="0.15">
      <c r="B40" s="91"/>
      <c r="C40" s="92"/>
      <c r="D40" s="100" t="s">
        <v>338</v>
      </c>
      <c r="E40" s="94"/>
      <c r="F40" s="94"/>
      <c r="G40" s="94"/>
      <c r="H40" s="98"/>
      <c r="I40" s="94"/>
      <c r="J40" s="96"/>
      <c r="K40" s="97"/>
      <c r="L40" s="97"/>
      <c r="M40" s="80">
        <v>726487.41</v>
      </c>
      <c r="N40" s="62">
        <f t="shared" si="2"/>
        <v>726487.41</v>
      </c>
    </row>
    <row r="41" spans="2:14" s="93" customFormat="1" ht="15.75" x14ac:dyDescent="0.15">
      <c r="B41" s="91"/>
      <c r="C41" s="92"/>
      <c r="D41" s="100" t="s">
        <v>339</v>
      </c>
      <c r="E41" s="94"/>
      <c r="F41" s="94"/>
      <c r="G41" s="94"/>
      <c r="H41" s="95"/>
      <c r="I41" s="94"/>
      <c r="J41" s="96"/>
      <c r="K41" s="97"/>
      <c r="L41" s="97"/>
      <c r="M41" s="97"/>
      <c r="N41" s="62">
        <f t="shared" si="2"/>
        <v>0</v>
      </c>
    </row>
    <row r="42" spans="2:14" s="93" customFormat="1" ht="15.75" x14ac:dyDescent="0.15">
      <c r="B42" s="91"/>
      <c r="C42" s="92"/>
      <c r="D42" s="100" t="s">
        <v>340</v>
      </c>
      <c r="E42" s="94"/>
      <c r="F42" s="94"/>
      <c r="G42" s="94"/>
      <c r="H42" s="95"/>
      <c r="I42" s="94"/>
      <c r="J42" s="96"/>
      <c r="K42" s="97"/>
      <c r="L42" s="97"/>
      <c r="M42" s="97"/>
      <c r="N42" s="62">
        <f t="shared" si="2"/>
        <v>0</v>
      </c>
    </row>
    <row r="43" spans="2:14" s="93" customFormat="1" ht="15.75" x14ac:dyDescent="0.15">
      <c r="B43" s="91"/>
      <c r="C43" s="92"/>
      <c r="D43" s="100" t="s">
        <v>341</v>
      </c>
      <c r="E43" s="94"/>
      <c r="F43" s="94"/>
      <c r="G43" s="94"/>
      <c r="H43" s="95"/>
      <c r="I43" s="94"/>
      <c r="J43" s="96"/>
      <c r="K43" s="97"/>
      <c r="L43" s="97"/>
      <c r="M43" s="97"/>
      <c r="N43" s="62">
        <f t="shared" si="2"/>
        <v>0</v>
      </c>
    </row>
    <row r="44" spans="2:14" ht="15.75" x14ac:dyDescent="0.25">
      <c r="D44" s="77" t="s">
        <v>366</v>
      </c>
      <c r="E44" s="62"/>
      <c r="F44" s="62"/>
      <c r="G44" s="62"/>
      <c r="H44" s="81"/>
      <c r="I44" s="81"/>
      <c r="J44" s="81"/>
      <c r="K44" s="81"/>
      <c r="L44" s="81"/>
      <c r="M44" s="81"/>
      <c r="N44" s="62">
        <f t="shared" si="2"/>
        <v>0</v>
      </c>
    </row>
    <row r="45" spans="2:14" ht="15.75" x14ac:dyDescent="0.25">
      <c r="D45" s="149"/>
      <c r="E45" s="150">
        <f>SUM(E33:E44)</f>
        <v>4033303</v>
      </c>
      <c r="F45" s="150"/>
      <c r="G45" s="150"/>
      <c r="H45" s="150">
        <f>SUM(H33:H44)</f>
        <v>-18462.059999999998</v>
      </c>
      <c r="I45" s="150"/>
      <c r="J45" s="150"/>
      <c r="K45" s="150"/>
      <c r="L45" s="150"/>
      <c r="M45" s="150">
        <f>SUM(M33:M44)</f>
        <v>5800883.4100000001</v>
      </c>
      <c r="N45" s="150">
        <f>SUM(N33:N44)</f>
        <v>9815724.3499999996</v>
      </c>
    </row>
    <row r="46" spans="2:14" ht="15.75" x14ac:dyDescent="0.25"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 ht="15.75" x14ac:dyDescent="0.25">
      <c r="D47" s="12" t="s">
        <v>135</v>
      </c>
      <c r="E47" s="195" t="s">
        <v>259</v>
      </c>
      <c r="F47" s="195"/>
      <c r="G47" s="195"/>
      <c r="H47" s="13"/>
      <c r="I47" s="79"/>
      <c r="J47" s="79"/>
      <c r="K47" s="68"/>
      <c r="L47" s="13" t="s">
        <v>260</v>
      </c>
      <c r="M47" s="68"/>
      <c r="N47" s="68"/>
    </row>
    <row r="48" spans="2:14" ht="72.75" customHeight="1" x14ac:dyDescent="0.25">
      <c r="D48" s="14" t="s">
        <v>369</v>
      </c>
      <c r="E48" s="61"/>
      <c r="F48" s="61"/>
      <c r="G48" s="63"/>
      <c r="H48" s="29"/>
      <c r="I48" s="79"/>
      <c r="J48" s="9" t="s">
        <v>138</v>
      </c>
      <c r="K48" s="78"/>
      <c r="L48" s="61"/>
      <c r="M48" s="78"/>
      <c r="N48" s="78"/>
    </row>
    <row r="49" spans="4:14" ht="15.75" x14ac:dyDescent="0.25">
      <c r="D49" s="15"/>
      <c r="E49" s="13"/>
      <c r="F49" s="13"/>
      <c r="G49" s="16"/>
      <c r="H49" s="13"/>
      <c r="I49" s="68"/>
      <c r="J49" s="68"/>
      <c r="K49" s="68"/>
      <c r="L49" s="68"/>
      <c r="M49" s="68"/>
      <c r="N49" s="68"/>
    </row>
    <row r="50" spans="4:14" ht="15.75" x14ac:dyDescent="0.25">
      <c r="D50" s="15"/>
      <c r="E50" s="13"/>
      <c r="F50" s="105"/>
      <c r="G50" s="16"/>
      <c r="H50" s="13"/>
      <c r="I50" s="60"/>
      <c r="J50" s="60"/>
      <c r="K50" s="60"/>
      <c r="L50" s="60"/>
      <c r="M50" s="60"/>
      <c r="N50" s="60"/>
    </row>
    <row r="54" spans="4:14" x14ac:dyDescent="0.25">
      <c r="H54" s="60"/>
    </row>
  </sheetData>
  <mergeCells count="25">
    <mergeCell ref="D30:D32"/>
    <mergeCell ref="G9:K9"/>
    <mergeCell ref="G10:K10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E47:G47"/>
    <mergeCell ref="H30:H32"/>
    <mergeCell ref="K30:K32"/>
    <mergeCell ref="L30:L32"/>
    <mergeCell ref="M30:M32"/>
    <mergeCell ref="N30:N32"/>
    <mergeCell ref="I30:I32"/>
    <mergeCell ref="J30:J32"/>
    <mergeCell ref="E30:E32"/>
    <mergeCell ref="F30:F32"/>
    <mergeCell ref="G30:G32"/>
  </mergeCells>
  <pageMargins left="0.25" right="0.25" top="0.75" bottom="0.75" header="0.3" footer="0.3"/>
  <pageSetup paperSize="9" scale="50" fitToWidth="0" fitToHeight="0" orientation="landscape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E743-93D1-4CC4-8038-561BA5464128}">
  <dimension ref="A5:N81"/>
  <sheetViews>
    <sheetView topLeftCell="A64" zoomScaleNormal="100" workbookViewId="0">
      <selection activeCell="F78" sqref="F78"/>
    </sheetView>
  </sheetViews>
  <sheetFormatPr defaultColWidth="9.140625" defaultRowHeight="15" x14ac:dyDescent="0.25"/>
  <cols>
    <col min="1" max="1" width="9.140625" style="110"/>
    <col min="2" max="2" width="18.5703125" style="146" customWidth="1"/>
    <col min="3" max="3" width="55" style="146" customWidth="1"/>
    <col min="4" max="4" width="7.5703125" style="146" customWidth="1"/>
    <col min="5" max="5" width="20.85546875" style="147" customWidth="1"/>
    <col min="6" max="6" width="22" style="147" customWidth="1"/>
    <col min="7" max="8" width="9.140625" style="110"/>
    <col min="9" max="9" width="15.7109375" style="110" customWidth="1"/>
    <col min="10" max="11" width="9.140625" style="110"/>
    <col min="12" max="12" width="17.42578125" style="110" bestFit="1" customWidth="1"/>
    <col min="13" max="13" width="11.5703125" style="110" bestFit="1" customWidth="1"/>
    <col min="14" max="14" width="13.28515625" style="110" bestFit="1" customWidth="1"/>
    <col min="15" max="16384" width="9.140625" style="110"/>
  </cols>
  <sheetData>
    <row r="5" spans="2:6" ht="15.75" x14ac:dyDescent="0.25">
      <c r="B5" s="108"/>
      <c r="C5" s="108"/>
      <c r="D5" s="108"/>
      <c r="E5" s="109"/>
      <c r="F5" s="109"/>
    </row>
    <row r="6" spans="2:6" ht="15.75" x14ac:dyDescent="0.25">
      <c r="B6" s="108"/>
      <c r="C6" s="108"/>
      <c r="D6" s="108"/>
      <c r="E6" s="109"/>
      <c r="F6" s="109"/>
    </row>
    <row r="7" spans="2:6" ht="31.5" x14ac:dyDescent="0.25">
      <c r="B7" s="152" t="s">
        <v>261</v>
      </c>
      <c r="C7" s="112" t="s">
        <v>346</v>
      </c>
      <c r="D7" s="108"/>
      <c r="E7" s="113" t="s">
        <v>262</v>
      </c>
      <c r="F7" s="114" t="s">
        <v>347</v>
      </c>
    </row>
    <row r="8" spans="2:6" ht="15.75" x14ac:dyDescent="0.25">
      <c r="B8" s="111" t="s">
        <v>263</v>
      </c>
      <c r="C8" s="112" t="s">
        <v>264</v>
      </c>
      <c r="D8" s="108"/>
      <c r="E8" s="113" t="s">
        <v>265</v>
      </c>
      <c r="F8" s="115">
        <v>6512</v>
      </c>
    </row>
    <row r="9" spans="2:6" ht="15.75" x14ac:dyDescent="0.25">
      <c r="B9" s="111" t="s">
        <v>3</v>
      </c>
      <c r="C9" s="112" t="s">
        <v>266</v>
      </c>
      <c r="D9" s="108"/>
      <c r="E9" s="113" t="s">
        <v>4</v>
      </c>
      <c r="F9" s="116"/>
    </row>
    <row r="10" spans="2:6" ht="15.75" x14ac:dyDescent="0.25">
      <c r="B10" s="111"/>
      <c r="C10" s="112"/>
      <c r="D10" s="108"/>
      <c r="E10" s="113"/>
      <c r="F10" s="116"/>
    </row>
    <row r="11" spans="2:6" ht="15.75" x14ac:dyDescent="0.25">
      <c r="B11" s="108"/>
      <c r="C11" s="233" t="s">
        <v>267</v>
      </c>
      <c r="D11" s="233"/>
      <c r="E11" s="233"/>
      <c r="F11" s="109"/>
    </row>
    <row r="12" spans="2:6" ht="15.75" x14ac:dyDescent="0.25">
      <c r="B12" s="108"/>
      <c r="C12" s="233" t="s">
        <v>368</v>
      </c>
      <c r="D12" s="233"/>
      <c r="E12" s="233"/>
      <c r="F12" s="109"/>
    </row>
    <row r="13" spans="2:6" ht="15.75" x14ac:dyDescent="0.25">
      <c r="B13" s="108"/>
      <c r="C13" s="108"/>
      <c r="D13" s="108"/>
      <c r="E13" s="109"/>
      <c r="F13" s="109"/>
    </row>
    <row r="16" spans="2:6" x14ac:dyDescent="0.25">
      <c r="B16" s="234"/>
      <c r="C16" s="235" t="s">
        <v>8</v>
      </c>
      <c r="D16" s="236" t="s">
        <v>9</v>
      </c>
      <c r="E16" s="237" t="s">
        <v>10</v>
      </c>
      <c r="F16" s="237"/>
    </row>
    <row r="17" spans="1:14" x14ac:dyDescent="0.25">
      <c r="B17" s="234"/>
      <c r="C17" s="235"/>
      <c r="D17" s="236"/>
      <c r="E17" s="237"/>
      <c r="F17" s="237"/>
    </row>
    <row r="18" spans="1:14" x14ac:dyDescent="0.25">
      <c r="B18" s="234"/>
      <c r="C18" s="235"/>
      <c r="D18" s="236"/>
      <c r="E18" s="238" t="s">
        <v>11</v>
      </c>
      <c r="F18" s="238" t="s">
        <v>12</v>
      </c>
    </row>
    <row r="19" spans="1:14" x14ac:dyDescent="0.25">
      <c r="B19" s="234"/>
      <c r="C19" s="235"/>
      <c r="D19" s="236"/>
      <c r="E19" s="238"/>
      <c r="F19" s="238"/>
    </row>
    <row r="20" spans="1:14" ht="15.75" x14ac:dyDescent="0.25">
      <c r="B20" s="162"/>
      <c r="C20" s="117">
        <v>1</v>
      </c>
      <c r="D20" s="117">
        <v>2</v>
      </c>
      <c r="E20" s="118">
        <v>3</v>
      </c>
      <c r="F20" s="118">
        <v>4</v>
      </c>
    </row>
    <row r="21" spans="1:14" ht="15.75" x14ac:dyDescent="0.25">
      <c r="B21" s="119" t="s">
        <v>268</v>
      </c>
      <c r="C21" s="120" t="s">
        <v>269</v>
      </c>
      <c r="D21" s="162"/>
      <c r="E21" s="121"/>
      <c r="F21" s="122"/>
    </row>
    <row r="22" spans="1:14" ht="15.75" x14ac:dyDescent="0.25">
      <c r="B22" s="123">
        <v>1</v>
      </c>
      <c r="C22" s="124" t="s">
        <v>270</v>
      </c>
      <c r="D22" s="162"/>
      <c r="E22" s="182">
        <f>+E23+E24+E25+E26</f>
        <v>4426124.8600000003</v>
      </c>
      <c r="F22" s="125">
        <f>+F23+F24+F25+F26</f>
        <v>18971479</v>
      </c>
      <c r="I22" s="127"/>
      <c r="L22" s="159"/>
      <c r="N22" s="168"/>
    </row>
    <row r="23" spans="1:14" s="133" customFormat="1" ht="15" customHeight="1" x14ac:dyDescent="0.25">
      <c r="A23" s="128"/>
      <c r="B23" s="129"/>
      <c r="C23" s="130" t="s">
        <v>271</v>
      </c>
      <c r="D23" s="131"/>
      <c r="E23" s="183">
        <v>3025857.2200000007</v>
      </c>
      <c r="F23" s="132">
        <v>13596956</v>
      </c>
      <c r="I23" s="127"/>
    </row>
    <row r="24" spans="1:14" s="133" customFormat="1" ht="15" customHeight="1" x14ac:dyDescent="0.25">
      <c r="A24" s="128"/>
      <c r="B24" s="129"/>
      <c r="C24" s="130" t="s">
        <v>272</v>
      </c>
      <c r="D24" s="132"/>
      <c r="E24" s="183">
        <v>69566.45</v>
      </c>
      <c r="F24" s="132">
        <v>87963</v>
      </c>
      <c r="I24" s="127"/>
    </row>
    <row r="25" spans="1:14" s="133" customFormat="1" ht="15" customHeight="1" x14ac:dyDescent="0.25">
      <c r="A25" s="128"/>
      <c r="B25" s="129"/>
      <c r="C25" s="130" t="s">
        <v>273</v>
      </c>
      <c r="D25" s="132"/>
      <c r="E25" s="183">
        <v>1329080.92</v>
      </c>
      <c r="F25" s="132">
        <v>5276475</v>
      </c>
      <c r="I25" s="127"/>
    </row>
    <row r="26" spans="1:14" s="133" customFormat="1" ht="15" customHeight="1" x14ac:dyDescent="0.25">
      <c r="A26" s="128"/>
      <c r="B26" s="129"/>
      <c r="C26" s="130" t="s">
        <v>363</v>
      </c>
      <c r="D26" s="132"/>
      <c r="E26" s="183">
        <v>1620.2700000000004</v>
      </c>
      <c r="F26" s="132">
        <v>10085</v>
      </c>
      <c r="I26" s="127"/>
    </row>
    <row r="27" spans="1:14" ht="15.75" x14ac:dyDescent="0.25">
      <c r="B27" s="123">
        <v>2</v>
      </c>
      <c r="C27" s="124" t="s">
        <v>274</v>
      </c>
      <c r="D27" s="162"/>
      <c r="E27" s="184">
        <f>+E28+E29+E30+E31+E32+E33+E34+E35</f>
        <v>3864035.5199999996</v>
      </c>
      <c r="F27" s="134">
        <f>+F28+F29+F30+F31+F32+F33+F34+F35</f>
        <v>17925477</v>
      </c>
      <c r="I27" s="127"/>
      <c r="L27" s="159"/>
    </row>
    <row r="28" spans="1:14" s="133" customFormat="1" ht="15" customHeight="1" x14ac:dyDescent="0.25">
      <c r="A28" s="128"/>
      <c r="B28" s="129"/>
      <c r="C28" s="130" t="s">
        <v>275</v>
      </c>
      <c r="D28" s="131"/>
      <c r="E28" s="183">
        <v>1192124.6499999997</v>
      </c>
      <c r="F28" s="132">
        <v>5288472</v>
      </c>
      <c r="I28" s="127"/>
    </row>
    <row r="29" spans="1:14" s="133" customFormat="1" ht="15" customHeight="1" x14ac:dyDescent="0.25">
      <c r="A29" s="128"/>
      <c r="B29" s="129"/>
      <c r="C29" s="130" t="s">
        <v>276</v>
      </c>
      <c r="D29" s="132"/>
      <c r="E29" s="183">
        <v>254893.69999999998</v>
      </c>
      <c r="F29" s="132">
        <v>1341545</v>
      </c>
      <c r="I29" s="127"/>
    </row>
    <row r="30" spans="1:14" s="133" customFormat="1" ht="15" customHeight="1" x14ac:dyDescent="0.25">
      <c r="A30" s="128"/>
      <c r="B30" s="129"/>
      <c r="C30" s="130" t="s">
        <v>277</v>
      </c>
      <c r="D30" s="132"/>
      <c r="E30" s="183">
        <v>431907.17</v>
      </c>
      <c r="F30" s="132">
        <v>2649920</v>
      </c>
      <c r="I30" s="127"/>
    </row>
    <row r="31" spans="1:14" s="133" customFormat="1" ht="15" customHeight="1" x14ac:dyDescent="0.25">
      <c r="A31" s="128"/>
      <c r="B31" s="129"/>
      <c r="C31" s="130" t="s">
        <v>278</v>
      </c>
      <c r="D31" s="131"/>
      <c r="E31" s="183">
        <v>402564.98</v>
      </c>
      <c r="F31" s="132">
        <v>1237279</v>
      </c>
      <c r="I31" s="127"/>
    </row>
    <row r="32" spans="1:14" s="133" customFormat="1" ht="15" customHeight="1" x14ac:dyDescent="0.25">
      <c r="A32" s="128"/>
      <c r="B32" s="129"/>
      <c r="C32" s="130" t="s">
        <v>279</v>
      </c>
      <c r="D32" s="132"/>
      <c r="E32" s="183">
        <v>11383.7</v>
      </c>
      <c r="F32" s="132">
        <v>9483</v>
      </c>
      <c r="I32" s="127"/>
    </row>
    <row r="33" spans="1:13" s="133" customFormat="1" ht="15" customHeight="1" x14ac:dyDescent="0.25">
      <c r="A33" s="128"/>
      <c r="B33" s="129"/>
      <c r="C33" s="130" t="s">
        <v>280</v>
      </c>
      <c r="D33" s="132"/>
      <c r="E33" s="183">
        <v>248315.95</v>
      </c>
      <c r="F33" s="132">
        <v>681804</v>
      </c>
      <c r="I33" s="127"/>
    </row>
    <row r="34" spans="1:13" s="133" customFormat="1" ht="15" customHeight="1" x14ac:dyDescent="0.25">
      <c r="A34" s="128"/>
      <c r="B34" s="129"/>
      <c r="C34" s="130" t="s">
        <v>281</v>
      </c>
      <c r="D34" s="131"/>
      <c r="E34" s="183">
        <v>1322845.3699999999</v>
      </c>
      <c r="F34" s="132">
        <v>6713369</v>
      </c>
      <c r="I34" s="127"/>
    </row>
    <row r="35" spans="1:13" s="133" customFormat="1" ht="15" customHeight="1" x14ac:dyDescent="0.25">
      <c r="A35" s="128"/>
      <c r="B35" s="129"/>
      <c r="C35" s="130" t="s">
        <v>282</v>
      </c>
      <c r="D35" s="132"/>
      <c r="E35" s="183"/>
      <c r="F35" s="132">
        <v>3605</v>
      </c>
      <c r="I35" s="127"/>
    </row>
    <row r="36" spans="1:13" ht="15.75" x14ac:dyDescent="0.25">
      <c r="B36" s="123">
        <v>3</v>
      </c>
      <c r="C36" s="124" t="s">
        <v>283</v>
      </c>
      <c r="D36" s="162"/>
      <c r="E36" s="184">
        <f>+E22-E27</f>
        <v>562089.34000000078</v>
      </c>
      <c r="F36" s="134">
        <f>+F22-F27</f>
        <v>1046002</v>
      </c>
      <c r="L36" s="168"/>
      <c r="M36" s="168"/>
    </row>
    <row r="37" spans="1:13" ht="15.75" x14ac:dyDescent="0.25">
      <c r="B37" s="119" t="s">
        <v>284</v>
      </c>
      <c r="C37" s="120" t="s">
        <v>285</v>
      </c>
      <c r="D37" s="162"/>
      <c r="E37" s="183"/>
      <c r="F37" s="132"/>
    </row>
    <row r="38" spans="1:13" ht="15.75" x14ac:dyDescent="0.25">
      <c r="B38" s="123">
        <v>1</v>
      </c>
      <c r="C38" s="124" t="s">
        <v>286</v>
      </c>
      <c r="D38" s="162"/>
      <c r="E38" s="184">
        <f>+E39+E40+E41+E42+E43</f>
        <v>7840979.1500000004</v>
      </c>
      <c r="F38" s="170">
        <f>+F39+F40+F41+F42+F43</f>
        <v>9106836</v>
      </c>
    </row>
    <row r="39" spans="1:13" ht="15.75" x14ac:dyDescent="0.25">
      <c r="B39" s="162"/>
      <c r="C39" s="135" t="s">
        <v>287</v>
      </c>
      <c r="D39" s="162"/>
      <c r="E39" s="183"/>
      <c r="F39" s="132"/>
      <c r="L39" s="169"/>
    </row>
    <row r="40" spans="1:13" ht="15.75" x14ac:dyDescent="0.25">
      <c r="B40" s="162"/>
      <c r="C40" s="135" t="s">
        <v>288</v>
      </c>
      <c r="D40" s="162"/>
      <c r="E40" s="185">
        <v>5456700</v>
      </c>
      <c r="F40" s="136">
        <v>5342828</v>
      </c>
      <c r="H40" s="160"/>
      <c r="L40" s="159"/>
    </row>
    <row r="41" spans="1:13" ht="31.5" x14ac:dyDescent="0.25">
      <c r="B41" s="162"/>
      <c r="C41" s="135" t="s">
        <v>289</v>
      </c>
      <c r="D41" s="162"/>
      <c r="E41" s="185">
        <v>760</v>
      </c>
      <c r="F41" s="136">
        <v>5006</v>
      </c>
      <c r="H41" s="160"/>
      <c r="L41" s="159"/>
    </row>
    <row r="42" spans="1:13" ht="15.75" x14ac:dyDescent="0.25">
      <c r="B42" s="162"/>
      <c r="C42" s="135" t="s">
        <v>290</v>
      </c>
      <c r="D42" s="162"/>
      <c r="E42" s="183">
        <v>26039.610000000004</v>
      </c>
      <c r="F42" s="132">
        <v>53130</v>
      </c>
      <c r="H42" s="160"/>
      <c r="L42" s="159"/>
    </row>
    <row r="43" spans="1:13" ht="15.75" x14ac:dyDescent="0.25">
      <c r="B43" s="162"/>
      <c r="C43" s="135" t="s">
        <v>291</v>
      </c>
      <c r="D43" s="162"/>
      <c r="E43" s="183">
        <v>2357479.5399999996</v>
      </c>
      <c r="F43" s="132">
        <v>3705872</v>
      </c>
      <c r="H43" s="160"/>
      <c r="L43" s="159"/>
    </row>
    <row r="44" spans="1:13" ht="15.75" x14ac:dyDescent="0.25">
      <c r="B44" s="123">
        <v>2</v>
      </c>
      <c r="C44" s="124" t="s">
        <v>292</v>
      </c>
      <c r="D44" s="162"/>
      <c r="E44" s="184">
        <f>+E45+E46+E47+E48+E49+E50+E51+E52</f>
        <v>8133141.2400000002</v>
      </c>
      <c r="F44" s="134">
        <f>+F45+F46+F47+F48+F49+F50+F51+F52</f>
        <v>10170279</v>
      </c>
      <c r="H44" s="160"/>
      <c r="I44" s="127"/>
    </row>
    <row r="45" spans="1:13" ht="28.5" customHeight="1" x14ac:dyDescent="0.25">
      <c r="B45" s="162"/>
      <c r="C45" s="135" t="s">
        <v>293</v>
      </c>
      <c r="D45" s="162"/>
      <c r="E45" s="183">
        <v>5930264.2400000002</v>
      </c>
      <c r="F45" s="132">
        <v>4760283</v>
      </c>
      <c r="H45" s="160"/>
    </row>
    <row r="46" spans="1:13" ht="28.5" customHeight="1" x14ac:dyDescent="0.25">
      <c r="B46" s="162"/>
      <c r="C46" s="135" t="s">
        <v>294</v>
      </c>
      <c r="D46" s="162"/>
      <c r="E46" s="185"/>
      <c r="F46" s="136">
        <v>0</v>
      </c>
      <c r="H46" s="160"/>
    </row>
    <row r="47" spans="1:13" ht="28.5" customHeight="1" x14ac:dyDescent="0.25">
      <c r="B47" s="162"/>
      <c r="C47" s="135" t="s">
        <v>295</v>
      </c>
      <c r="D47" s="162"/>
      <c r="E47" s="186"/>
      <c r="F47" s="192">
        <v>0</v>
      </c>
      <c r="H47" s="160"/>
    </row>
    <row r="48" spans="1:13" ht="30.75" customHeight="1" x14ac:dyDescent="0.25">
      <c r="B48" s="162"/>
      <c r="C48" s="135" t="s">
        <v>296</v>
      </c>
      <c r="D48" s="162"/>
      <c r="E48" s="183"/>
      <c r="F48" s="132">
        <v>0</v>
      </c>
    </row>
    <row r="49" spans="2:12" ht="37.5" customHeight="1" x14ac:dyDescent="0.25">
      <c r="B49" s="162"/>
      <c r="C49" s="135" t="s">
        <v>297</v>
      </c>
      <c r="D49" s="162"/>
      <c r="E49" s="183"/>
      <c r="F49" s="132">
        <v>0</v>
      </c>
    </row>
    <row r="50" spans="2:12" ht="32.25" customHeight="1" x14ac:dyDescent="0.25">
      <c r="B50" s="162"/>
      <c r="C50" s="135" t="s">
        <v>298</v>
      </c>
      <c r="D50" s="162"/>
      <c r="E50" s="183">
        <v>2189500</v>
      </c>
      <c r="F50" s="132">
        <v>5213000</v>
      </c>
    </row>
    <row r="51" spans="2:12" ht="28.5" customHeight="1" x14ac:dyDescent="0.25">
      <c r="B51" s="162"/>
      <c r="C51" s="135" t="s">
        <v>299</v>
      </c>
      <c r="D51" s="162"/>
      <c r="E51" s="185">
        <v>12325</v>
      </c>
      <c r="F51" s="136">
        <v>154460</v>
      </c>
    </row>
    <row r="52" spans="2:12" ht="15.75" x14ac:dyDescent="0.25">
      <c r="B52" s="162"/>
      <c r="C52" s="135" t="s">
        <v>300</v>
      </c>
      <c r="D52" s="162"/>
      <c r="E52" s="185">
        <v>1052</v>
      </c>
      <c r="F52" s="136">
        <v>42536</v>
      </c>
    </row>
    <row r="53" spans="2:12" ht="27" customHeight="1" x14ac:dyDescent="0.25">
      <c r="B53" s="123">
        <v>3</v>
      </c>
      <c r="C53" s="124" t="s">
        <v>301</v>
      </c>
      <c r="D53" s="162"/>
      <c r="E53" s="184">
        <f>+E38-E44</f>
        <v>-292162.08999999985</v>
      </c>
      <c r="F53" s="134">
        <f>+F38-F44</f>
        <v>-1063443</v>
      </c>
      <c r="L53" s="169"/>
    </row>
    <row r="54" spans="2:12" ht="15.75" x14ac:dyDescent="0.25">
      <c r="B54" s="119" t="s">
        <v>302</v>
      </c>
      <c r="C54" s="120" t="s">
        <v>303</v>
      </c>
      <c r="D54" s="162"/>
      <c r="E54" s="183"/>
      <c r="F54" s="132"/>
    </row>
    <row r="55" spans="2:12" ht="15.75" x14ac:dyDescent="0.25">
      <c r="B55" s="123">
        <v>1</v>
      </c>
      <c r="C55" s="124" t="s">
        <v>304</v>
      </c>
      <c r="D55" s="162"/>
      <c r="E55" s="184">
        <f>+E56+E57+E58+E59</f>
        <v>0</v>
      </c>
      <c r="F55" s="134">
        <f>+F56+F57+F58+F59</f>
        <v>44</v>
      </c>
    </row>
    <row r="56" spans="2:12" ht="15.75" x14ac:dyDescent="0.25">
      <c r="B56" s="162"/>
      <c r="C56" s="135" t="s">
        <v>305</v>
      </c>
      <c r="D56" s="162"/>
      <c r="E56" s="183"/>
      <c r="F56" s="132"/>
    </row>
    <row r="57" spans="2:12" ht="15.75" x14ac:dyDescent="0.25">
      <c r="B57" s="162"/>
      <c r="C57" s="135" t="s">
        <v>306</v>
      </c>
      <c r="D57" s="162"/>
      <c r="E57" s="183"/>
      <c r="F57" s="132"/>
    </row>
    <row r="58" spans="2:12" ht="15.75" x14ac:dyDescent="0.25">
      <c r="B58" s="162"/>
      <c r="C58" s="135" t="s">
        <v>307</v>
      </c>
      <c r="D58" s="162"/>
      <c r="E58" s="182"/>
      <c r="F58" s="125"/>
    </row>
    <row r="59" spans="2:12" ht="15.75" x14ac:dyDescent="0.25">
      <c r="B59" s="162"/>
      <c r="C59" s="135" t="s">
        <v>308</v>
      </c>
      <c r="D59" s="162"/>
      <c r="E59" s="186"/>
      <c r="F59" s="193">
        <v>44</v>
      </c>
    </row>
    <row r="60" spans="2:12" ht="15.75" x14ac:dyDescent="0.25">
      <c r="B60" s="123">
        <v>2</v>
      </c>
      <c r="C60" s="124" t="s">
        <v>309</v>
      </c>
      <c r="D60" s="162"/>
      <c r="E60" s="184">
        <f>SUM(E61:E64)</f>
        <v>18490</v>
      </c>
      <c r="F60" s="134">
        <f>SUM(F61:F64)</f>
        <v>98319</v>
      </c>
    </row>
    <row r="61" spans="2:12" ht="15.75" x14ac:dyDescent="0.25">
      <c r="B61" s="162"/>
      <c r="C61" s="135" t="s">
        <v>310</v>
      </c>
      <c r="D61" s="162"/>
      <c r="E61" s="183"/>
      <c r="F61" s="132"/>
    </row>
    <row r="62" spans="2:12" ht="15.75" x14ac:dyDescent="0.25">
      <c r="B62" s="162"/>
      <c r="C62" s="135" t="s">
        <v>311</v>
      </c>
      <c r="D62" s="162"/>
      <c r="E62" s="183"/>
      <c r="F62" s="132"/>
    </row>
    <row r="63" spans="2:12" ht="15.75" x14ac:dyDescent="0.25">
      <c r="B63" s="162"/>
      <c r="C63" s="135" t="s">
        <v>312</v>
      </c>
      <c r="D63" s="162"/>
      <c r="E63" s="183">
        <v>18490</v>
      </c>
      <c r="F63" s="132">
        <v>98319</v>
      </c>
    </row>
    <row r="64" spans="2:12" ht="15" customHeight="1" x14ac:dyDescent="0.25">
      <c r="B64" s="162"/>
      <c r="C64" s="135" t="s">
        <v>313</v>
      </c>
      <c r="D64" s="162"/>
      <c r="E64" s="183"/>
      <c r="F64" s="132"/>
    </row>
    <row r="65" spans="2:13" ht="15.75" x14ac:dyDescent="0.25">
      <c r="B65" s="123">
        <v>3</v>
      </c>
      <c r="C65" s="124"/>
      <c r="D65" s="162"/>
      <c r="E65" s="184">
        <f>+E55-E60</f>
        <v>-18490</v>
      </c>
      <c r="F65" s="134">
        <f>+F55-F60</f>
        <v>-98275</v>
      </c>
      <c r="L65" s="127"/>
    </row>
    <row r="66" spans="2:13" ht="15.75" x14ac:dyDescent="0.25">
      <c r="B66" s="162"/>
      <c r="C66" s="162"/>
      <c r="D66" s="162"/>
      <c r="E66" s="183"/>
      <c r="F66" s="132"/>
      <c r="L66" s="168"/>
    </row>
    <row r="67" spans="2:13" ht="15.75" x14ac:dyDescent="0.25">
      <c r="B67" s="119" t="s">
        <v>314</v>
      </c>
      <c r="C67" s="120" t="s">
        <v>315</v>
      </c>
      <c r="D67" s="162"/>
      <c r="E67" s="187">
        <f>+E36+E53+E65</f>
        <v>251437.25000000093</v>
      </c>
      <c r="F67" s="126">
        <f>+F36+F53+F65</f>
        <v>-115716</v>
      </c>
    </row>
    <row r="68" spans="2:13" ht="15.75" x14ac:dyDescent="0.25">
      <c r="B68" s="162"/>
      <c r="C68" s="162"/>
      <c r="D68" s="162"/>
      <c r="E68" s="186"/>
      <c r="F68" s="192"/>
    </row>
    <row r="69" spans="2:13" ht="28.5" customHeight="1" x14ac:dyDescent="0.25">
      <c r="B69" s="162"/>
      <c r="C69" s="120" t="s">
        <v>316</v>
      </c>
      <c r="D69" s="162"/>
      <c r="E69" s="183">
        <f>+E70+E67</f>
        <v>678362.93999999389</v>
      </c>
      <c r="F69" s="132">
        <f>+F70+F67</f>
        <v>426925.68999999296</v>
      </c>
    </row>
    <row r="70" spans="2:13" ht="31.5" x14ac:dyDescent="0.25">
      <c r="B70" s="162"/>
      <c r="C70" s="120" t="s">
        <v>317</v>
      </c>
      <c r="D70" s="162"/>
      <c r="E70" s="183">
        <f>+F69</f>
        <v>426925.68999999296</v>
      </c>
      <c r="F70" s="132">
        <v>542641.68999999296</v>
      </c>
      <c r="I70" s="168"/>
      <c r="M70" s="168"/>
    </row>
    <row r="71" spans="2:13" ht="15.75" x14ac:dyDescent="0.25">
      <c r="B71" s="137"/>
      <c r="C71" s="137"/>
      <c r="D71" s="137"/>
      <c r="E71" s="138"/>
      <c r="F71" s="138"/>
    </row>
    <row r="72" spans="2:13" ht="15.75" x14ac:dyDescent="0.25">
      <c r="B72" s="137"/>
      <c r="C72" s="137"/>
      <c r="D72" s="137"/>
      <c r="E72" s="138"/>
      <c r="F72" s="138"/>
      <c r="L72" s="168"/>
    </row>
    <row r="73" spans="2:13" ht="15.75" x14ac:dyDescent="0.25">
      <c r="B73" s="137"/>
      <c r="C73" s="137"/>
      <c r="D73" s="137"/>
      <c r="E73" s="138"/>
      <c r="F73" s="138"/>
    </row>
    <row r="74" spans="2:13" ht="15.75" x14ac:dyDescent="0.25">
      <c r="B74" s="137"/>
      <c r="C74" s="137"/>
      <c r="D74" s="137"/>
      <c r="E74" s="138"/>
      <c r="F74" s="138"/>
    </row>
    <row r="75" spans="2:13" ht="15.75" x14ac:dyDescent="0.25">
      <c r="B75" s="137"/>
      <c r="C75" s="137"/>
      <c r="D75" s="137"/>
      <c r="E75" s="138"/>
      <c r="F75" s="138"/>
    </row>
    <row r="76" spans="2:13" ht="28.5" customHeight="1" x14ac:dyDescent="0.25">
      <c r="B76" s="139" t="s">
        <v>135</v>
      </c>
      <c r="C76" s="232" t="s">
        <v>318</v>
      </c>
      <c r="D76" s="232"/>
      <c r="E76" s="140" t="s">
        <v>138</v>
      </c>
      <c r="F76" s="141" t="s">
        <v>260</v>
      </c>
    </row>
    <row r="77" spans="2:13" ht="23.25" customHeight="1" x14ac:dyDescent="0.25">
      <c r="B77" s="139"/>
      <c r="C77" s="161"/>
      <c r="D77" s="161"/>
      <c r="E77" s="140"/>
      <c r="F77" s="141"/>
    </row>
    <row r="78" spans="2:13" ht="45.75" customHeight="1" x14ac:dyDescent="0.25">
      <c r="B78" s="139"/>
      <c r="C78" s="161"/>
      <c r="D78" s="161"/>
      <c r="E78" s="140"/>
      <c r="F78" s="148"/>
    </row>
    <row r="79" spans="2:13" ht="38.25" customHeight="1" x14ac:dyDescent="0.25">
      <c r="B79" s="142">
        <v>44299</v>
      </c>
      <c r="C79" s="143"/>
      <c r="D79" s="143"/>
      <c r="E79" s="144"/>
      <c r="F79" s="145"/>
    </row>
    <row r="80" spans="2:13" ht="15.75" x14ac:dyDescent="0.25">
      <c r="B80" s="137"/>
      <c r="C80" s="137"/>
      <c r="D80" s="137"/>
      <c r="E80" s="138"/>
      <c r="F80" s="138"/>
    </row>
    <row r="81" spans="2:6" ht="15.75" x14ac:dyDescent="0.25">
      <c r="B81" s="137"/>
      <c r="C81" s="137"/>
      <c r="D81" s="137"/>
      <c r="E81" s="138"/>
      <c r="F81" s="138"/>
    </row>
  </sheetData>
  <mergeCells count="9">
    <mergeCell ref="C76:D76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" xr:uid="{63F54665-E1BE-43E7-A14B-C30DF4B6C5B8}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uspjeha 31.03.2021</vt:lpstr>
      <vt:lpstr>Bilans stanja 31.03.2021</vt:lpstr>
      <vt:lpstr>Promjene na kapitalu 31.03.2021</vt:lpstr>
      <vt:lpstr>Bilans novčanih tokova 31.03.20</vt:lpstr>
      <vt:lpstr>'Bilans novčanih tokova 31.03.20'!Print_Area</vt:lpstr>
      <vt:lpstr>'Bilans stanja 31.03.2021'!Print_Area</vt:lpstr>
      <vt:lpstr>'Promjene na kapitalu 31.03.2021'!Print_Area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Tamara Sinistaj</cp:lastModifiedBy>
  <cp:lastPrinted>2021-04-09T13:05:24Z</cp:lastPrinted>
  <dcterms:created xsi:type="dcterms:W3CDTF">2018-05-15T10:51:55Z</dcterms:created>
  <dcterms:modified xsi:type="dcterms:W3CDTF">2021-04-20T12:52:23Z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