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9780" activeTab="3"/>
  </bookViews>
  <sheets>
    <sheet name="BS" sheetId="1" r:id="rId1"/>
    <sheet name="BU" sheetId="2" r:id="rId2"/>
    <sheet name="BNT" sheetId="3" r:id="rId3"/>
    <sheet name="IPK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<sst xmlns="http://schemas.openxmlformats.org/spreadsheetml/2006/main" count="422" uniqueCount="369">
  <si>
    <t>POZICIJA</t>
  </si>
  <si>
    <t xml:space="preserve">Napomena </t>
  </si>
  <si>
    <t>I z n o s</t>
  </si>
  <si>
    <t>Tekuća godina</t>
  </si>
  <si>
    <t>Prethodna godina</t>
  </si>
  <si>
    <t xml:space="preserve">A </t>
  </si>
  <si>
    <t>Tokovi gotovine iz poslovnih aktivnosti</t>
  </si>
  <si>
    <t>Priliv gotovine iz poslovnih aktivnosti</t>
  </si>
  <si>
    <t>Prilivi od premija (iz osiguranja, saosiguranja i reosiguranja)</t>
  </si>
  <si>
    <t xml:space="preserve">Prilivi od učešća u naknadi štete (saosiguranje i reosiguranje) </t>
  </si>
  <si>
    <t>Prilivi po osnovu ostalih poslovnih prihoda</t>
  </si>
  <si>
    <t>Prilivi po osnovu vanrednih rashoda</t>
  </si>
  <si>
    <t>Odliv gotovine iz poslovnih aktivnosti</t>
  </si>
  <si>
    <t>Odlivi po osnovu naknada šteta (iz osiguranja, saosiguranja i reosiguranja)</t>
  </si>
  <si>
    <t>Odlivi po osnovu premija (saosiguranja, reosiguranja, kao i provizija po osnovu reosiguranja i saosiguranja)</t>
  </si>
  <si>
    <t>Odlivi po osnovu bruto zarada, naknada zarada i drugih ličnih rashoda</t>
  </si>
  <si>
    <t>Odlivi po osnovu poreza, doprinosa i drugih dažbina</t>
  </si>
  <si>
    <t>Odlivi po osnovu zakupnina</t>
  </si>
  <si>
    <t>Odlivi po osnovu provizija (zastupnicima i posrednicima)</t>
  </si>
  <si>
    <t>Odlivi po osnovu drugih troškova poslovanja</t>
  </si>
  <si>
    <t>Odlivi po osnovu vanrednih rashoda</t>
  </si>
  <si>
    <t xml:space="preserve">Neto promjena gotovine iz poslovnih djelatnosti </t>
  </si>
  <si>
    <t>B</t>
  </si>
  <si>
    <t>Tokovi gotovine iz aktivnosti investiranja</t>
  </si>
  <si>
    <t xml:space="preserve">Prilivi gotovine iz aktivnosti investiranja </t>
  </si>
  <si>
    <t>Prilivi od prodaje hartija od vrijednosti</t>
  </si>
  <si>
    <t>Prilivi od ulaganja u hartije od vrijednosti</t>
  </si>
  <si>
    <t>Prilivi od prodaje nematerijalnih ulaganja i osnovnih sredstava</t>
  </si>
  <si>
    <t>Prilivi od zakupnina</t>
  </si>
  <si>
    <t>Ostali prilivi iz aktivnosti investiranja</t>
  </si>
  <si>
    <t>Odlivi gotovine iz aktivnosti investiranja</t>
  </si>
  <si>
    <t>Odlivi po osnovu ulaganja u hartije od vrijednosti koje su izdate od strane Crne Gore</t>
  </si>
  <si>
    <t>Odlivi po osnovu ulaganja u hartije od vrijednosti koje su izdate od strane Centralnih banaka i Vlada stranih zemalja</t>
  </si>
  <si>
    <t>Odlivi po osnovu ulaganja u obveznice, odnosno druge dužničke hartije od vrijednosti kojima se trguje na organizovanom tržištu hartija od vrijednosti</t>
  </si>
  <si>
    <t xml:space="preserve">Odlivi po osnovu ulaganja u obveznice, odnosno druge dužničke hartije od vrijednosti kojima se ne trguje na organizovanom tržištu hartija od vrijednosti </t>
  </si>
  <si>
    <t>Odlivi po osnovu ulaganja u akcije kojima se trguje na organizovanom tržištu hartija od vrijednosti</t>
  </si>
  <si>
    <t>Odlivi po osnovu deponovanja i ulaganja kod banaka sa sjedištem u Crnoj Gori</t>
  </si>
  <si>
    <t>Odlivi za kupovinu nematerijalnih ulaganja i ostalih sredstava</t>
  </si>
  <si>
    <t>Ostali odlivi gotovine iz aktivnosti investiranja</t>
  </si>
  <si>
    <t>Neto promjena gotovine iz aktivnosti investiranja</t>
  </si>
  <si>
    <t>C</t>
  </si>
  <si>
    <t>Novčani tokovi iz aktivnosti finansiranja</t>
  </si>
  <si>
    <t>Prilivi iz aktivnosti finansiranja</t>
  </si>
  <si>
    <t>Priliv po osnovu izvršenih uplata kapitala</t>
  </si>
  <si>
    <t>Priliv po osnovu dugoročnih kredita</t>
  </si>
  <si>
    <t>Priliv po osnovu kratkoročnih kredita</t>
  </si>
  <si>
    <t>Ostali prilivi po osnovu aktivnosti finansiranja</t>
  </si>
  <si>
    <t>Odliv iz aktivnosti finansiranja</t>
  </si>
  <si>
    <t>Odlivi po osnovu otkupa sopstvenih akcija</t>
  </si>
  <si>
    <t>Odlivi po osnovu dugoročnih kredita</t>
  </si>
  <si>
    <t>Odlivi po osnovu kratkoročnih kredita</t>
  </si>
  <si>
    <t>Ostali odlivi po osnovu aktivnosti finansiranja</t>
  </si>
  <si>
    <t>Neto promjena gotovine iz aktivnosti finansiranja</t>
  </si>
  <si>
    <t>D</t>
  </si>
  <si>
    <t xml:space="preserve">Neto promjena gotovine </t>
  </si>
  <si>
    <t>GOTOVINA NA KRAJU OBRAČUNSKOG PERIODA</t>
  </si>
  <si>
    <t>GOTOVINA NA POČETKU OBRAČUNSKOG PERIODA</t>
  </si>
  <si>
    <t xml:space="preserve"> </t>
  </si>
  <si>
    <t>AKTIVA</t>
  </si>
  <si>
    <t>grupa računa</t>
  </si>
  <si>
    <t>A. Nematerijalna imovina ( A.1+A.2+A.3+A.4)</t>
  </si>
  <si>
    <t>A.1.Gudvil</t>
  </si>
  <si>
    <t>002,003,004</t>
  </si>
  <si>
    <t>A.2.Druga dugoročna nematerijalna imovina</t>
  </si>
  <si>
    <t>A.3.Potraživanja po osnovu datih avansa za dugoročna nematerijalna ulaganja i aktivna vremenska razgraničenja</t>
  </si>
  <si>
    <t>A.4. Umanjenje i ispravka vrijednosti nematerijalnih ulaganja (+/-)</t>
  </si>
  <si>
    <t>B. Nekretnine, postrojenja i oprema za neposredeno obavljanje  djelatnosti osiguranja (B.1+B.2+B.3+B.4+B.5)</t>
  </si>
  <si>
    <t>B.1.Zemljište i objekti za neposredno obavljanje djelatnosti osiguranja</t>
  </si>
  <si>
    <t>011, 012</t>
  </si>
  <si>
    <t>B.2.Oprema i sitan inventar za neposredno obavljanje djelatnosti osiguranja</t>
  </si>
  <si>
    <t>B.3.Potraživanja po osnovu datih avansa za nekretnine, postrojenja i opremu za neposredno obavljanje djelatnosti osiguranja</t>
  </si>
  <si>
    <t>014,015, 016</t>
  </si>
  <si>
    <t>B.4.Nekretnine, postrojenja i oprema za neposredeno obavljanje djelatnosti osiguranja u izgradnji</t>
  </si>
  <si>
    <t>B.5.Ispravka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</si>
  <si>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</si>
  <si>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</si>
  <si>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020,030,040,050,060,070</t>
  </si>
  <si>
    <t>C1.1.Hartije od vrijednosti</t>
  </si>
  <si>
    <t>021,031,041,051,061,071</t>
  </si>
  <si>
    <t>C1.2.Obveznice,odnosno druge dužničke hartije od vrijednosti</t>
  </si>
  <si>
    <t>022,032,042,052,062,072</t>
  </si>
  <si>
    <t>C1.3.Akcije</t>
  </si>
  <si>
    <t>023,033,043,053,063,073</t>
  </si>
  <si>
    <t>C1.4.Ulaganja u investicione fondove</t>
  </si>
  <si>
    <t>024,034,044,054,064,074</t>
  </si>
  <si>
    <t>C1.5.Dugoročni depoziti i druga dugoročna finansijska ulaganja</t>
  </si>
  <si>
    <t>025,035,045,055,065,075</t>
  </si>
  <si>
    <t>C1.6.Investicione nekretnine i druge nekretnine, postrojenja i oprema, koji nisu namijenjeni za neposredno obavljanje djelatnosti osiguranja</t>
  </si>
  <si>
    <t>C1.7 Udjeli i učešća u društvima</t>
  </si>
  <si>
    <t>C1.8 Dugoročna poslovna potraživanja i druga dugoročna potraživanja</t>
  </si>
  <si>
    <t>028,036,046,056,066,076</t>
  </si>
  <si>
    <t xml:space="preserve">C1.9 Izvedeni finansijski instrumenti </t>
  </si>
  <si>
    <t>029,037,047,057,067,077</t>
  </si>
  <si>
    <t>C1.10 Druga dugoročna finansijska ulaganja</t>
  </si>
  <si>
    <t>038,048,058,068,078</t>
  </si>
  <si>
    <t>C1.11 Stalna imovina koja se drži za prodaju</t>
  </si>
  <si>
    <t>C2. Dugoročna finansijska ulaganja u grupu društava, pridružena i zajednički kontrolisana društva</t>
  </si>
  <si>
    <t>080,081,083,084,085</t>
  </si>
  <si>
    <t>C2.1.Akcije, dužničke hartije od vrijednosti i izvedeni finansijski instrumenti u grupu društava, pridružena i zajednički kontrolisana</t>
  </si>
  <si>
    <t>C2.2.Depoziti kod grupe banaka,kod pridruženih banaka i kod zajednički kontrolisanih banaka</t>
  </si>
  <si>
    <t>C2.3.Druga finansijska ulaganja u grupu društava, pridružena i zajednički kontrolisana društva</t>
  </si>
  <si>
    <t>D.Kratkoročna finansijska ulaganja (D.1+D.2+D.3)</t>
  </si>
  <si>
    <t>180,182,184</t>
  </si>
  <si>
    <t>D.1 Hartije od vrijednosti</t>
  </si>
  <si>
    <t>181,183,185</t>
  </si>
  <si>
    <t>D.2 Kratkoročni depoziti kod banaka</t>
  </si>
  <si>
    <t>D.3 Izvedeni finansijski instrumenti i druga kratkoročna finansijska ulaganja</t>
  </si>
  <si>
    <t>E. Kratkoročna sredstva (E.1+E.2+E.3)</t>
  </si>
  <si>
    <t>E.1 Gotovinska sredstva</t>
  </si>
  <si>
    <t>E.2 Kratkoročna potraživanja</t>
  </si>
  <si>
    <t>E.2.1 Kratkoročna potraživanja iz neposrednih poslova osiguranja</t>
  </si>
  <si>
    <t>E.2.2 Kratkoročna potraživanja za premije reosiguranja i saosiguranja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</si>
  <si>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</si>
  <si>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</si>
  <si>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</si>
  <si>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</si>
  <si>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310,311,319,320,321,329</t>
  </si>
  <si>
    <t>E.3 Zalihe materijala i sitnog inventara</t>
  </si>
  <si>
    <t>9702, 9712, 9722, 9732, 9742, 9808, 9812, 9822, 9832, 9842, 9852, 9862, 9872, 9882, 9892</t>
  </si>
  <si>
    <t>F. Udio reosiguravača u tehničkim rezervama</t>
  </si>
  <si>
    <t>G. Aktivna vremenska razgraničenja</t>
  </si>
  <si>
    <t xml:space="preserve"> G.1 Odloženi troškovi sticanja osiguranja</t>
  </si>
  <si>
    <t xml:space="preserve"> G.2 Ostala aktivna vremenska razgraničenja</t>
  </si>
  <si>
    <t>H. Odložena poreska sredstva</t>
  </si>
  <si>
    <t>UKUPNO AKTIVA</t>
  </si>
  <si>
    <t>PASIVA</t>
  </si>
  <si>
    <t>A. Osnovni kapital (A.1+A.2)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</si>
  <si>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</si>
  <si>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</si>
  <si>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</si>
  <si>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</si>
  <si>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</si>
  <si>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</si>
  <si>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</si>
  <si>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</si>
  <si>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</si>
  <si>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</si>
  <si>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</si>
  <si>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</si>
  <si>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</si>
  <si>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</si>
  <si>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 iz prethodnih godina (+/-)</t>
  </si>
  <si>
    <t>921-926</t>
  </si>
  <si>
    <t>B.5.2 Neraspoređena dobit/ gubitak tekuće poslovne godine (+/-)</t>
  </si>
  <si>
    <t>C.Rezervisanja (C.1+C.2+C.3)</t>
  </si>
  <si>
    <t xml:space="preserve">C.1 Bruto tehničke rezerve 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</si>
  <si>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</si>
  <si>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</si>
  <si>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</si>
  <si>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</si>
  <si>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</si>
  <si>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</si>
  <si>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</si>
  <si>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 Matematička rezerva i druga tehnička rezervisanja životnih osiguranja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</si>
  <si>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</si>
  <si>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</si>
  <si>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</si>
  <si>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</si>
  <si>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</si>
  <si>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 xml:space="preserve">C.3.1 Rezervisanja  za penzije, jubilarne nagrade i otpremnine 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</si>
  <si>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</si>
  <si>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</si>
  <si>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</si>
  <si>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</si>
  <si>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</si>
  <si>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</si>
  <si>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</si>
  <si>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</si>
  <si>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27, 28</t>
  </si>
  <si>
    <t>D.7 Druge kratkoročne obaveze i 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</si>
  <si>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</si>
  <si>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</si>
  <si>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</si>
  <si>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952,953,955,956</t>
  </si>
  <si>
    <t>E.3 Druge finansijske obaveze</t>
  </si>
  <si>
    <t>E.4 Obaveze za odloženi porez</t>
  </si>
  <si>
    <t>F. Pasivna vremenska razgraničenja</t>
  </si>
  <si>
    <t>UKUPNO PASIVA</t>
  </si>
  <si>
    <t>BILANS STANJA</t>
  </si>
  <si>
    <t>I POSLOVNI PRIHODI (1+2)</t>
  </si>
  <si>
    <t xml:space="preserve">1. Prihod od premije osiguranja i saosiguranja 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</si>
  <si>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</si>
  <si>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</si>
  <si>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</si>
  <si>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</si>
  <si>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</si>
  <si>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</si>
  <si>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</si>
  <si>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</si>
  <si>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</si>
  <si>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</si>
  <si>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</si>
  <si>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</si>
  <si>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</si>
  <si>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 POSLOVNI RASHODI (1+2+3)</t>
  </si>
  <si>
    <t>1. Rashodi naknada šteta</t>
  </si>
  <si>
    <t>1.1 Obračunate bruto naknade šteta</t>
  </si>
  <si>
    <t>1.2 Troškovi vezani za isplatu šteta*</t>
  </si>
  <si>
    <t>1.3 Umanjenje za prihode  ostvarene iz bruto regresnih potraživanja</t>
  </si>
  <si>
    <t>1.4 Udio u naknadama šteta iz prihvaćenih saosiguranja, reosiguranja i retrocesija</t>
  </si>
  <si>
    <t>1.5 Umanjenje za udio saosiguravača, reosiguravača i retrocesionara u naknadama šteta</t>
  </si>
  <si>
    <t>1.6 Promjene bruto rezervisanja za nastale prijavljene štete (+/-)</t>
  </si>
  <si>
    <t>1.7 Promjene rezervisanja za nastale prijavljene štete za saosiguravajući i reosiguravajući dio (+/-)</t>
  </si>
  <si>
    <t>1.8 Promjena bruto rezervisanja za nastale neprijavljene štete (+/-)</t>
  </si>
  <si>
    <t>1.9 Umanjenje za udjele saosiguravala i reosiguravača i retrocesionara u rezervisanjima za nastale neprijavljene štete</t>
  </si>
  <si>
    <t>1.10  Promjena rezervisanja za troškove likvidacije šteta</t>
  </si>
  <si>
    <t>2. Rashodi za  promjene neto tehničkih rezervisanja</t>
  </si>
  <si>
    <t>410, 411</t>
  </si>
  <si>
    <t>2.1 Promjene rezervisanja za bonuse i popuste i  storno (+/-)</t>
  </si>
  <si>
    <t>412,413,414</t>
  </si>
  <si>
    <t>2.2 Promjene matematičkih rezervisanja (+/-)</t>
  </si>
  <si>
    <t>2.3 Promjena rezervisanja za izravnanje  rizika (+/-)</t>
  </si>
  <si>
    <t>2.4.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</si>
  <si>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</si>
  <si>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</si>
  <si>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</si>
  <si>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</si>
  <si>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</si>
  <si>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</si>
  <si>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</si>
  <si>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</si>
  <si>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</si>
  <si>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</si>
  <si>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</si>
  <si>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</si>
  <si>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</si>
  <si>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</si>
  <si>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</si>
  <si>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</si>
  <si>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</si>
  <si>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</si>
  <si>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</si>
  <si>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</si>
  <si>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</si>
  <si>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</si>
  <si>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</si>
  <si>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</si>
  <si>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</si>
  <si>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</si>
  <si>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</si>
  <si>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</si>
  <si>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</si>
  <si>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</si>
  <si>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</si>
  <si>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</si>
  <si>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</si>
  <si>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</si>
  <si>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</si>
  <si>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</si>
  <si>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 sredstava tehničkih rezervi i matematičke rezerve</t>
  </si>
  <si>
    <t>1.1 Prihodi od kamata</t>
  </si>
  <si>
    <t>1.2 Povećanje fer vrijednosti prilikom upotrebe posebnih pravila za obračunavanje rizika</t>
  </si>
  <si>
    <t xml:space="preserve">1.3 Dobici od finansijskih sredstva i finansijskih obaveza </t>
  </si>
  <si>
    <t>1.4 Prihodi od dividendi i drugih udjela u dobitku</t>
  </si>
  <si>
    <t>1.5 Pozitivne kursne razlike</t>
  </si>
  <si>
    <t xml:space="preserve">773, 776 ,777 , 778,779,780,781,782 </t>
  </si>
  <si>
    <t>1.6 Drugi prihodi</t>
  </si>
  <si>
    <t>2. Rashodi od ulaganja  sredstava tehničkih rezervi i matematičke rezerve</t>
  </si>
  <si>
    <t>2.1 Rashodi od kamata</t>
  </si>
  <si>
    <t xml:space="preserve">2.2 Gubici  kod finansijskih sredstva i finansijskih obaveza </t>
  </si>
  <si>
    <t>2.3 Rashodi od umanjenja vrijednosti</t>
  </si>
  <si>
    <t>2.4 Negativne kursne razlike</t>
  </si>
  <si>
    <t>731,736,737,738,739</t>
  </si>
  <si>
    <t>2.5 Drugi finansijski rashodi</t>
  </si>
  <si>
    <t>740,741,742,743,744,745,746,</t>
  </si>
  <si>
    <t>2.6 Rashodi nastali investiranjem tehničkih rezervi  u investicione nekretnine</t>
  </si>
  <si>
    <t>3. Neto finansijski rezultat od ulaganja  sredstava tehničkih rezervi i matematičke rezerve (1-2)</t>
  </si>
  <si>
    <t xml:space="preserve">4. Prihodi od ulaganja  koja se ne finansiraju iz sredstava tehničkih rezervi </t>
  </si>
  <si>
    <t>4.1 Prihodi od kamata</t>
  </si>
  <si>
    <t xml:space="preserve">4.2 Dobici od finansijskih sredstva i finansijskih obaveza </t>
  </si>
  <si>
    <t>4.3 Drugi prihodi od ulaganja</t>
  </si>
  <si>
    <t>4.4 Prihodi od dividendi i drugih udjela u dobitku</t>
  </si>
  <si>
    <t xml:space="preserve">775 ,776,777,779 </t>
  </si>
  <si>
    <t>4.5 Drugi finansijski prihodi</t>
  </si>
  <si>
    <t>780,781,782</t>
  </si>
  <si>
    <t>4.6 Prihodi od ulaganja  u  investicione nekretnine</t>
  </si>
  <si>
    <t>4.7 Drugi prihodi</t>
  </si>
  <si>
    <t xml:space="preserve">5. Rashodi od ulaganja  koja se ne finansiraju iz sredstava tehničkih rezervi </t>
  </si>
  <si>
    <t>5.1 Rashodi od kamata</t>
  </si>
  <si>
    <t xml:space="preserve">5.2 Gubici kod finansijskih sredstava i finansijskih obaveza </t>
  </si>
  <si>
    <t>5.3 Rashodi od umanjenja vrijednosti</t>
  </si>
  <si>
    <t>731, 733, 736, 737, 738, 739</t>
  </si>
  <si>
    <t>5.4 Drugi finansijski rashodi</t>
  </si>
  <si>
    <t>740,741,742,743,744</t>
  </si>
  <si>
    <t>5.5 Rashodi od amortizacije, vrednovanje po fer vrijednosti investicionih nekretnina</t>
  </si>
  <si>
    <t>5.6 Rashodi za druge nekretnine</t>
  </si>
  <si>
    <t>5.7 Novčane kazne i odštete</t>
  </si>
  <si>
    <t>6. Neto finansijski rezultat od ulaganja  koja se ne finansiraju iz 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</si>
  <si>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</si>
  <si>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</si>
  <si>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</si>
  <si>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</si>
  <si>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</si>
  <si>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 RASPODJELA NETO DOBITI</t>
  </si>
  <si>
    <t>830,831,832,833,834,839</t>
  </si>
  <si>
    <t>1. Raspodjela neto dobiti</t>
  </si>
  <si>
    <t>XI  ZARADA PO AKCIJI</t>
  </si>
  <si>
    <t>BILANS USPJEHA</t>
  </si>
  <si>
    <t>Pozicija</t>
  </si>
  <si>
    <t>Uplaćeni kapital-redovne akcije</t>
  </si>
  <si>
    <t>Uplaćeni kapital-povlašćene  akcije</t>
  </si>
  <si>
    <t>Revalorizacijska rezerva - zemljište i građevinski objekti</t>
  </si>
  <si>
    <t>Revalorizacijska rezerva-finansijska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</si>
  <si>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</si>
  <si>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</si>
  <si>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</si>
  <si>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</si>
  <si>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</si>
  <si>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</si>
  <si>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</si>
  <si>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 prethodnog perioda</t>
  </si>
  <si>
    <t>Promjena 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</si>
  <si>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</si>
  <si>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</si>
  <si>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</si>
  <si>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</si>
  <si>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</si>
  <si>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</si>
  <si>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</si>
  <si>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</si>
  <si>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Stanje na dan 31. decembar prethodne godine</t>
  </si>
  <si>
    <t>Stanje na dan 1. januar tekuće godine</t>
  </si>
  <si>
    <t>Ispravka greški prethodnog razdoblja</t>
  </si>
  <si>
    <t>Promjena fer  vrijednosti finansijske imovine raspoložive za prodaju</t>
  </si>
  <si>
    <t>Ostali gubici/dobici priznati direktno i kapitalu i rezervama</t>
  </si>
  <si>
    <t>Dobitak/gubitak tekućeg perioda</t>
  </si>
  <si>
    <t>IZVJEŠTAJ O PROMJENAMA NA KAPITALU</t>
  </si>
  <si>
    <t>Napomena</t>
  </si>
  <si>
    <t>Iznos</t>
  </si>
  <si>
    <t xml:space="preserve"> 190, 193, 194, 195, 196, 198</t>
  </si>
  <si>
    <t>005,006</t>
  </si>
  <si>
    <t>000</t>
  </si>
  <si>
    <t>008,009</t>
  </si>
  <si>
    <t>010</t>
  </si>
  <si>
    <t>013</t>
  </si>
  <si>
    <t>019</t>
  </si>
  <si>
    <t>026</t>
  </si>
  <si>
    <t>027</t>
  </si>
  <si>
    <t>082</t>
  </si>
  <si>
    <t>086,087</t>
  </si>
  <si>
    <t>BILANS NOVČANIH TOKOVA</t>
  </si>
  <si>
    <r>
      <t xml:space="preserve">Naziv društva za osiguranje: </t>
    </r>
    <r>
      <rPr>
        <b/>
        <sz val="11"/>
        <color indexed="8"/>
        <rFont val="Calibri"/>
        <family val="2"/>
      </rPr>
      <t>SAVA MONTENEGRO AD</t>
    </r>
  </si>
  <si>
    <r>
      <t>Sjedište:</t>
    </r>
    <r>
      <rPr>
        <b/>
        <sz val="11"/>
        <color indexed="8"/>
        <rFont val="Calibri"/>
        <family val="2"/>
      </rPr>
      <t xml:space="preserve"> PODGORICA</t>
    </r>
  </si>
  <si>
    <r>
      <t xml:space="preserve">Vrsta osiguranja: </t>
    </r>
    <r>
      <rPr>
        <b/>
        <sz val="11"/>
        <color indexed="8"/>
        <rFont val="Calibri"/>
        <family val="2"/>
      </rPr>
      <t>NEZIVOTNO OSIGURANJE</t>
    </r>
  </si>
  <si>
    <r>
      <t xml:space="preserve">Šifra djelatnosti: </t>
    </r>
    <r>
      <rPr>
        <b/>
        <sz val="11"/>
        <color indexed="8"/>
        <rFont val="Calibri"/>
        <family val="2"/>
      </rPr>
      <t>6512</t>
    </r>
  </si>
  <si>
    <t>Lice odgovorno za sastavljanje bilansa:  CAKIC VESNA</t>
  </si>
  <si>
    <t>Izvršni direktor:        NEBOJSA SCEKIC</t>
  </si>
  <si>
    <t>U  PODGORICI</t>
  </si>
  <si>
    <t>Lice odgovorno za sastavljanje bilansa: CAKIC VESNA</t>
  </si>
  <si>
    <t>Izvršni direktor  NEBOJSA SCEKIC</t>
  </si>
  <si>
    <t>Naziv društva za osiguranje: SAVA MONTENEGRO AD</t>
  </si>
  <si>
    <t>Sjedište: PODGORICA</t>
  </si>
  <si>
    <t>Vrsta osiguranja: NEZIVOTNO OSIGURANJE</t>
  </si>
  <si>
    <t>Šifra djelatnosti:  6512</t>
  </si>
  <si>
    <t>U PODGORICI</t>
  </si>
  <si>
    <t>Izvršni direktor:  NEBOJSA SCEKIC</t>
  </si>
  <si>
    <t>Izvršni direktor: NEBOJSA  SCEKIC</t>
  </si>
  <si>
    <t>Sjedište:  PODGORICA</t>
  </si>
  <si>
    <t>Šifra djelatnosti: 6512</t>
  </si>
  <si>
    <t>783, 784, 785, 786,787,788,789,</t>
  </si>
  <si>
    <t>720, 734</t>
  </si>
  <si>
    <t>od   01.01.2014   do   30.06.2014</t>
  </si>
  <si>
    <t>od   01.01.2014  do   30.06.2014___________</t>
  </si>
  <si>
    <t>od  01.01.2014  do  30.06.2014</t>
  </si>
  <si>
    <t>Datum, 20.07.2014</t>
  </si>
  <si>
    <t>od   01.01.2014 do 30.06.2014</t>
  </si>
  <si>
    <t>Stanje na dan 30.06.2014 tekuće godine</t>
  </si>
  <si>
    <t>Datum,  20.07.2014</t>
  </si>
  <si>
    <t>Datum, 20.06.2014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</si>
</sst>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\ &quot;Din.&quot;"/>
    <numFmt numFmtId="177" formatCode="0.0"/>
    <numFmt numFmtId="178" formatCode="_-* #,##0.000\ _€_-;\-* #,##0.000\ _€_-;_-* &quot;-&quot;??\ _€_-;_-@_-"/>
    <numFmt numFmtId="179" formatCode="_-* #,##0.0\ _€_-;\-* #,##0.0\ _€_-;_-* &quot;-&quot;??\ _€_-;_-@_-"/>
    <numFmt numFmtId="180" formatCode="_-* #,##0\ _€_-;\-* #,##0\ _€_-;_-* &quot;-&quot;??\ _€_-;_-@_-"/>
    <numFmt numFmtId="181" formatCode="_-* #,##0.0000\ _€_-;\-* #,##0.0000\ _€_-;_-* &quot;-&quot;??\ _€_-;_-@_-"/>
    <numFmt numFmtId="182" formatCode="#,##0.00_ ;\-#,##0.00\ "/>
    <numFmt numFmtId="183" formatCode="#,##0_ ;\-#,##0\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30"/>
      <name val="Calibri"/>
      <family val="2"/>
    </font>
    <font>
      <sz val="8"/>
      <color indexed="30"/>
      <name val="Cambria"/>
      <family val="1"/>
    </font>
    <font>
      <sz val="11"/>
      <color indexed="30"/>
      <name val="Cambria"/>
      <family val="1"/>
    </font>
    <font>
      <b/>
      <sz val="8"/>
      <color indexed="30"/>
      <name val="Cambria"/>
      <family val="1"/>
    </font>
    <font>
      <b/>
      <sz val="11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b/>
      <i/>
      <sz val="11"/>
      <name val="Calibri"/>
      <family val="2"/>
    </font>
    <font>
      <b/>
      <i/>
      <sz val="10"/>
      <name val="Calibri"/>
      <family val="2"/>
    </font>
    <font>
      <sz val="10"/>
      <name val="Calibri"/>
      <family val="2"/>
    </font>
    <font>
      <sz val="1"/>
      <color indexed="30"/>
      <name val="Cambria"/>
      <family val="1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70C0"/>
      <name val="Calibri"/>
      <family val="2"/>
    </font>
    <font>
      <sz val="8"/>
      <color rgb="FF0070C0"/>
      <name val="Cambria"/>
      <family val="1"/>
    </font>
    <font>
      <sz val="11"/>
      <color rgb="FF0070C0"/>
      <name val="Cambria"/>
      <family val="1"/>
    </font>
    <font>
      <b/>
      <sz val="8"/>
      <color rgb="FF0070C0"/>
      <name val="Cambria"/>
      <family val="1"/>
    </font>
    <font>
      <sz val="11"/>
      <color rgb="FF000000"/>
      <name val="Calibri"/>
      <family val="2"/>
    </font>
    <font>
      <sz val="1"/>
      <color rgb="FF0070C0"/>
      <name val="Cambria"/>
      <family val="1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5D9F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 tint="0.39998000860214233"/>
      </left>
      <right style="thin">
        <color theme="3" tint="0.39998000860214233"/>
      </right>
      <top style="thin">
        <color theme="3" tint="0.39998000860214233"/>
      </top>
      <bottom style="thin">
        <color theme="3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3" tint="0.39998000860214233"/>
      </bottom>
    </border>
    <border>
      <left>
        <color indexed="63"/>
      </left>
      <right>
        <color indexed="63"/>
      </right>
      <top style="thin">
        <color theme="3" tint="0.39998000860214233"/>
      </top>
      <bottom style="thin">
        <color theme="3" tint="0.3999800086021423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8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49" fillId="0" borderId="0" xfId="0" applyFont="1" applyAlignment="1">
      <alignment horizontal="center"/>
    </xf>
    <xf numFmtId="0" fontId="50" fillId="0" borderId="0" xfId="0" applyFont="1" applyAlignment="1">
      <alignment/>
    </xf>
    <xf numFmtId="0" fontId="51" fillId="0" borderId="0" xfId="0" applyFont="1" applyAlignment="1">
      <alignment wrapText="1"/>
    </xf>
    <xf numFmtId="0" fontId="5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22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3" fillId="0" borderId="10" xfId="0" applyFont="1" applyBorder="1" applyAlignment="1">
      <alignment wrapText="1"/>
    </xf>
    <xf numFmtId="0" fontId="23" fillId="0" borderId="10" xfId="0" applyFont="1" applyBorder="1" applyAlignment="1">
      <alignment horizontal="center" wrapText="1"/>
    </xf>
    <xf numFmtId="3" fontId="23" fillId="0" borderId="10" xfId="0" applyNumberFormat="1" applyFont="1" applyBorder="1" applyAlignment="1">
      <alignment horizontal="center"/>
    </xf>
    <xf numFmtId="0" fontId="24" fillId="0" borderId="1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5" fillId="0" borderId="10" xfId="0" applyFont="1" applyBorder="1" applyAlignment="1">
      <alignment horizontal="center"/>
    </xf>
    <xf numFmtId="0" fontId="26" fillId="0" borderId="10" xfId="0" applyFont="1" applyBorder="1" applyAlignment="1">
      <alignment wrapText="1"/>
    </xf>
    <xf numFmtId="0" fontId="27" fillId="0" borderId="10" xfId="0" applyFont="1" applyBorder="1" applyAlignment="1">
      <alignment horizontal="center"/>
    </xf>
    <xf numFmtId="0" fontId="28" fillId="0" borderId="10" xfId="0" applyFont="1" applyBorder="1" applyAlignment="1">
      <alignment/>
    </xf>
    <xf numFmtId="0" fontId="29" fillId="0" borderId="10" xfId="0" applyFont="1" applyBorder="1" applyAlignment="1">
      <alignment/>
    </xf>
    <xf numFmtId="0" fontId="23" fillId="0" borderId="10" xfId="0" applyFont="1" applyBorder="1" applyAlignment="1">
      <alignment horizontal="right"/>
    </xf>
    <xf numFmtId="0" fontId="29" fillId="0" borderId="10" xfId="0" applyFont="1" applyBorder="1" applyAlignment="1">
      <alignment wrapText="1"/>
    </xf>
    <xf numFmtId="0" fontId="28" fillId="0" borderId="10" xfId="0" applyFont="1" applyBorder="1" applyAlignment="1">
      <alignment wrapText="1"/>
    </xf>
    <xf numFmtId="0" fontId="26" fillId="0" borderId="10" xfId="0" applyFont="1" applyBorder="1" applyAlignment="1">
      <alignment/>
    </xf>
    <xf numFmtId="0" fontId="23" fillId="0" borderId="0" xfId="0" applyFont="1" applyBorder="1" applyAlignment="1">
      <alignment/>
    </xf>
    <xf numFmtId="0" fontId="23" fillId="33" borderId="10" xfId="0" applyFont="1" applyFill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23" fillId="0" borderId="1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50" fillId="0" borderId="0" xfId="0" applyFont="1" applyAlignment="1" applyProtection="1">
      <alignment/>
      <protection locked="0"/>
    </xf>
    <xf numFmtId="0" fontId="53" fillId="0" borderId="0" xfId="0" applyFont="1" applyAlignment="1" applyProtection="1">
      <alignment wrapText="1"/>
      <protection locked="0"/>
    </xf>
    <xf numFmtId="0" fontId="48" fillId="0" borderId="0" xfId="0" applyFont="1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48" fillId="0" borderId="0" xfId="0" applyFont="1" applyAlignment="1" applyProtection="1">
      <alignment/>
      <protection locked="0"/>
    </xf>
    <xf numFmtId="0" fontId="25" fillId="0" borderId="10" xfId="0" applyFont="1" applyBorder="1" applyAlignment="1" applyProtection="1">
      <alignment horizontal="center"/>
      <protection locked="0"/>
    </xf>
    <xf numFmtId="0" fontId="29" fillId="0" borderId="10" xfId="0" applyFont="1" applyBorder="1" applyAlignment="1" applyProtection="1">
      <alignment/>
      <protection locked="0"/>
    </xf>
    <xf numFmtId="0" fontId="23" fillId="0" borderId="0" xfId="0" applyFont="1" applyBorder="1" applyAlignment="1" applyProtection="1">
      <alignment/>
      <protection locked="0"/>
    </xf>
    <xf numFmtId="0" fontId="26" fillId="0" borderId="0" xfId="0" applyFont="1" applyFill="1" applyBorder="1" applyAlignment="1" applyProtection="1">
      <alignment/>
      <protection locked="0"/>
    </xf>
    <xf numFmtId="0" fontId="23" fillId="0" borderId="0" xfId="0" applyFont="1" applyBorder="1" applyAlignment="1" applyProtection="1">
      <alignment horizontal="right"/>
      <protection locked="0"/>
    </xf>
    <xf numFmtId="0" fontId="23" fillId="0" borderId="0" xfId="0" applyFont="1" applyBorder="1" applyAlignment="1" applyProtection="1">
      <alignment horizontal="left"/>
      <protection locked="0"/>
    </xf>
    <xf numFmtId="0" fontId="23" fillId="0" borderId="0" xfId="0" applyFont="1" applyBorder="1" applyAlignment="1" applyProtection="1">
      <alignment vertical="top" wrapText="1"/>
      <protection locked="0"/>
    </xf>
    <xf numFmtId="0" fontId="23" fillId="0" borderId="0" xfId="0" applyFont="1" applyBorder="1" applyAlignment="1" applyProtection="1">
      <alignment vertical="top"/>
      <protection locked="0"/>
    </xf>
    <xf numFmtId="0" fontId="23" fillId="0" borderId="0" xfId="0" applyFont="1" applyFill="1" applyBorder="1" applyAlignment="1" applyProtection="1">
      <alignment wrapText="1"/>
      <protection locked="0"/>
    </xf>
    <xf numFmtId="0" fontId="50" fillId="0" borderId="0" xfId="0" applyFont="1" applyAlignment="1" applyProtection="1">
      <alignment/>
      <protection locked="0"/>
    </xf>
    <xf numFmtId="0" fontId="0" fillId="0" borderId="10" xfId="0" applyFill="1" applyBorder="1" applyAlignment="1">
      <alignment/>
    </xf>
    <xf numFmtId="3" fontId="0" fillId="0" borderId="10" xfId="0" applyNumberFormat="1" applyBorder="1" applyAlignment="1" applyProtection="1">
      <alignment/>
      <protection locked="0"/>
    </xf>
    <xf numFmtId="3" fontId="46" fillId="0" borderId="10" xfId="0" applyNumberFormat="1" applyFont="1" applyBorder="1" applyAlignment="1" applyProtection="1">
      <alignment/>
      <protection/>
    </xf>
    <xf numFmtId="3" fontId="22" fillId="0" borderId="10" xfId="0" applyNumberFormat="1" applyFont="1" applyBorder="1" applyAlignment="1" applyProtection="1">
      <alignment/>
      <protection/>
    </xf>
    <xf numFmtId="3" fontId="23" fillId="0" borderId="10" xfId="0" applyNumberFormat="1" applyFont="1" applyBorder="1" applyAlignment="1" applyProtection="1">
      <alignment/>
      <protection locked="0"/>
    </xf>
    <xf numFmtId="3" fontId="22" fillId="0" borderId="10" xfId="0" applyNumberFormat="1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3" fontId="23" fillId="33" borderId="10" xfId="0" applyNumberFormat="1" applyFont="1" applyFill="1" applyBorder="1" applyAlignment="1">
      <alignment/>
    </xf>
    <xf numFmtId="3" fontId="23" fillId="0" borderId="10" xfId="0" applyNumberFormat="1" applyFont="1" applyBorder="1" applyAlignment="1" applyProtection="1">
      <alignment/>
      <protection/>
    </xf>
    <xf numFmtId="3" fontId="25" fillId="0" borderId="10" xfId="0" applyNumberFormat="1" applyFont="1" applyBorder="1" applyAlignment="1" applyProtection="1">
      <alignment horizontal="center"/>
      <protection/>
    </xf>
    <xf numFmtId="3" fontId="29" fillId="0" borderId="10" xfId="0" applyNumberFormat="1" applyFont="1" applyBorder="1" applyAlignment="1" applyProtection="1">
      <alignment/>
      <protection/>
    </xf>
    <xf numFmtId="3" fontId="29" fillId="0" borderId="10" xfId="0" applyNumberFormat="1" applyFont="1" applyBorder="1" applyAlignment="1" applyProtection="1">
      <alignment/>
      <protection locked="0"/>
    </xf>
    <xf numFmtId="3" fontId="26" fillId="0" borderId="10" xfId="0" applyNumberFormat="1" applyFont="1" applyBorder="1" applyAlignment="1" applyProtection="1">
      <alignment/>
      <protection/>
    </xf>
    <xf numFmtId="3" fontId="29" fillId="0" borderId="10" xfId="0" applyNumberFormat="1" applyFont="1" applyBorder="1" applyAlignment="1" applyProtection="1">
      <alignment/>
      <protection locked="0"/>
    </xf>
    <xf numFmtId="0" fontId="22" fillId="0" borderId="10" xfId="0" applyFont="1" applyFill="1" applyBorder="1" applyAlignment="1">
      <alignment wrapText="1"/>
    </xf>
    <xf numFmtId="4" fontId="23" fillId="0" borderId="10" xfId="0" applyNumberFormat="1" applyFont="1" applyBorder="1" applyAlignment="1" applyProtection="1">
      <alignment/>
      <protection locked="0"/>
    </xf>
    <xf numFmtId="0" fontId="23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wrapText="1"/>
    </xf>
    <xf numFmtId="0" fontId="23" fillId="0" borderId="10" xfId="0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3" fontId="23" fillId="0" borderId="10" xfId="0" applyNumberFormat="1" applyFont="1" applyFill="1" applyBorder="1" applyAlignment="1" applyProtection="1">
      <alignment/>
      <protection locked="0"/>
    </xf>
    <xf numFmtId="3" fontId="46" fillId="0" borderId="10" xfId="0" applyNumberFormat="1" applyFont="1" applyFill="1" applyBorder="1" applyAlignment="1" applyProtection="1">
      <alignment/>
      <protection/>
    </xf>
    <xf numFmtId="3" fontId="0" fillId="0" borderId="10" xfId="0" applyNumberFormat="1" applyFill="1" applyBorder="1" applyAlignment="1" applyProtection="1">
      <alignment/>
      <protection locked="0"/>
    </xf>
    <xf numFmtId="3" fontId="0" fillId="0" borderId="0" xfId="0" applyNumberFormat="1" applyFill="1" applyAlignment="1">
      <alignment/>
    </xf>
    <xf numFmtId="43" fontId="0" fillId="0" borderId="0" xfId="42" applyFont="1" applyAlignment="1" applyProtection="1">
      <alignment horizontal="center"/>
      <protection/>
    </xf>
    <xf numFmtId="43" fontId="0" fillId="0" borderId="10" xfId="42" applyFont="1" applyBorder="1" applyAlignment="1">
      <alignment horizontal="center" vertical="center"/>
    </xf>
    <xf numFmtId="43" fontId="0" fillId="0" borderId="10" xfId="42" applyFont="1" applyBorder="1" applyAlignment="1">
      <alignment horizontal="center"/>
    </xf>
    <xf numFmtId="43" fontId="0" fillId="0" borderId="0" xfId="42" applyFont="1" applyAlignment="1">
      <alignment horizontal="center"/>
    </xf>
    <xf numFmtId="180" fontId="46" fillId="0" borderId="10" xfId="42" applyNumberFormat="1" applyFont="1" applyBorder="1" applyAlignment="1" applyProtection="1">
      <alignment horizontal="center"/>
      <protection locked="0"/>
    </xf>
    <xf numFmtId="3" fontId="25" fillId="0" borderId="10" xfId="0" applyNumberFormat="1" applyFont="1" applyFill="1" applyBorder="1" applyAlignment="1" applyProtection="1">
      <alignment horizontal="center"/>
      <protection/>
    </xf>
    <xf numFmtId="3" fontId="29" fillId="0" borderId="10" xfId="0" applyNumberFormat="1" applyFont="1" applyFill="1" applyBorder="1" applyAlignment="1" applyProtection="1">
      <alignment/>
      <protection/>
    </xf>
    <xf numFmtId="3" fontId="29" fillId="0" borderId="10" xfId="0" applyNumberFormat="1" applyFont="1" applyFill="1" applyBorder="1" applyAlignment="1" applyProtection="1">
      <alignment/>
      <protection locked="0"/>
    </xf>
    <xf numFmtId="3" fontId="26" fillId="0" borderId="10" xfId="0" applyNumberFormat="1" applyFont="1" applyFill="1" applyBorder="1" applyAlignment="1" applyProtection="1">
      <alignment/>
      <protection/>
    </xf>
    <xf numFmtId="4" fontId="0" fillId="0" borderId="0" xfId="0" applyNumberFormat="1" applyAlignment="1">
      <alignment/>
    </xf>
    <xf numFmtId="3" fontId="54" fillId="0" borderId="0" xfId="0" applyNumberFormat="1" applyFont="1" applyAlignment="1">
      <alignment/>
    </xf>
    <xf numFmtId="3" fontId="22" fillId="0" borderId="10" xfId="0" applyNumberFormat="1" applyFont="1" applyFill="1" applyBorder="1" applyAlignment="1" applyProtection="1">
      <alignment/>
      <protection locked="0"/>
    </xf>
    <xf numFmtId="180" fontId="0" fillId="0" borderId="0" xfId="0" applyNumberFormat="1" applyAlignment="1">
      <alignment/>
    </xf>
    <xf numFmtId="180" fontId="0" fillId="0" borderId="0" xfId="0" applyNumberFormat="1" applyFill="1" applyAlignment="1">
      <alignment/>
    </xf>
    <xf numFmtId="43" fontId="0" fillId="0" borderId="0" xfId="0" applyNumberFormat="1" applyAlignment="1">
      <alignment/>
    </xf>
    <xf numFmtId="180" fontId="0" fillId="0" borderId="10" xfId="42" applyNumberFormat="1" applyFont="1" applyFill="1" applyBorder="1" applyAlignment="1" applyProtection="1">
      <alignment horizontal="center"/>
      <protection locked="0"/>
    </xf>
    <xf numFmtId="180" fontId="23" fillId="0" borderId="10" xfId="42" applyNumberFormat="1" applyFont="1" applyFill="1" applyBorder="1" applyAlignment="1" applyProtection="1">
      <alignment horizontal="center"/>
      <protection locked="0"/>
    </xf>
    <xf numFmtId="180" fontId="46" fillId="0" borderId="10" xfId="42" applyNumberFormat="1" applyFont="1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/>
      <protection locked="0"/>
    </xf>
    <xf numFmtId="49" fontId="0" fillId="0" borderId="10" xfId="0" applyNumberFormat="1" applyFill="1" applyBorder="1" applyAlignment="1">
      <alignment horizontal="center"/>
    </xf>
    <xf numFmtId="180" fontId="46" fillId="0" borderId="0" xfId="42" applyNumberFormat="1" applyFont="1" applyFill="1" applyBorder="1" applyAlignment="1" applyProtection="1">
      <alignment horizontal="center"/>
      <protection locked="0"/>
    </xf>
    <xf numFmtId="3" fontId="46" fillId="0" borderId="0" xfId="0" applyNumberFormat="1" applyFont="1" applyFill="1" applyAlignment="1">
      <alignment/>
    </xf>
    <xf numFmtId="0" fontId="0" fillId="0" borderId="10" xfId="0" applyFill="1" applyBorder="1" applyAlignment="1">
      <alignment wrapText="1"/>
    </xf>
    <xf numFmtId="180" fontId="0" fillId="0" borderId="10" xfId="42" applyNumberFormat="1" applyFont="1" applyFill="1" applyBorder="1" applyAlignment="1" applyProtection="1">
      <alignment horizontal="right"/>
      <protection locked="0"/>
    </xf>
    <xf numFmtId="49" fontId="0" fillId="0" borderId="10" xfId="0" applyNumberFormat="1" applyFill="1" applyBorder="1" applyAlignment="1">
      <alignment horizontal="center" wrapText="1"/>
    </xf>
    <xf numFmtId="183" fontId="0" fillId="0" borderId="10" xfId="42" applyNumberFormat="1" applyFont="1" applyFill="1" applyBorder="1" applyAlignment="1" applyProtection="1">
      <alignment horizontal="right"/>
      <protection locked="0"/>
    </xf>
    <xf numFmtId="180" fontId="47" fillId="0" borderId="10" xfId="42" applyNumberFormat="1" applyFont="1" applyFill="1" applyBorder="1" applyAlignment="1" applyProtection="1">
      <alignment horizontal="center"/>
      <protection locked="0"/>
    </xf>
    <xf numFmtId="43" fontId="0" fillId="0" borderId="10" xfId="42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center"/>
    </xf>
    <xf numFmtId="43" fontId="0" fillId="0" borderId="10" xfId="42" applyFont="1" applyFill="1" applyBorder="1" applyAlignment="1">
      <alignment horizontal="center"/>
    </xf>
    <xf numFmtId="180" fontId="46" fillId="0" borderId="10" xfId="42" applyNumberFormat="1" applyFont="1" applyFill="1" applyBorder="1" applyAlignment="1" applyProtection="1">
      <alignment horizontal="center"/>
      <protection locked="0"/>
    </xf>
    <xf numFmtId="0" fontId="0" fillId="0" borderId="10" xfId="0" applyFill="1" applyBorder="1" applyAlignment="1">
      <alignment horizontal="center" wrapText="1"/>
    </xf>
    <xf numFmtId="3" fontId="0" fillId="0" borderId="10" xfId="0" applyNumberFormat="1" applyFill="1" applyBorder="1" applyAlignment="1">
      <alignment horizontal="center"/>
    </xf>
    <xf numFmtId="4" fontId="47" fillId="0" borderId="0" xfId="0" applyNumberFormat="1" applyFont="1" applyFill="1" applyAlignment="1">
      <alignment/>
    </xf>
    <xf numFmtId="0" fontId="0" fillId="0" borderId="0" xfId="0" applyAlignment="1" applyProtection="1">
      <alignment horizontal="left"/>
      <protection locked="0"/>
    </xf>
    <xf numFmtId="0" fontId="46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22" fillId="0" borderId="10" xfId="0" applyFont="1" applyBorder="1" applyAlignment="1">
      <alignment horizontal="center"/>
    </xf>
    <xf numFmtId="0" fontId="50" fillId="0" borderId="0" xfId="0" applyFont="1" applyAlignment="1" applyProtection="1">
      <alignment/>
      <protection locked="0"/>
    </xf>
    <xf numFmtId="0" fontId="46" fillId="0" borderId="0" xfId="0" applyFont="1" applyAlignment="1">
      <alignment horizontal="center"/>
    </xf>
    <xf numFmtId="0" fontId="46" fillId="0" borderId="0" xfId="0" applyFont="1" applyBorder="1" applyAlignment="1" applyProtection="1">
      <alignment horizontal="center"/>
      <protection locked="0"/>
    </xf>
    <xf numFmtId="0" fontId="22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esnacakic\Local%20Settings\Temporary%20Internet%20Files\Content.Outlook\S9IPOCFK\Final%2031%2012%2013%20Bilansni%20obrasc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"/>
      <sheetName val="BU"/>
      <sheetName val="BNT"/>
      <sheetName val="IPK"/>
    </sheetNames>
    <sheetDataSet>
      <sheetData sheetId="0">
        <row r="46">
          <cell r="D46">
            <v>2957293.21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4"/>
  <sheetViews>
    <sheetView zoomScalePageLayoutView="0" workbookViewId="0" topLeftCell="A16">
      <selection activeCell="F109" sqref="F109"/>
    </sheetView>
  </sheetViews>
  <sheetFormatPr defaultColWidth="9.140625" defaultRowHeight="15"/>
  <cols>
    <col min="1" max="1" width="39.421875" style="3" customWidth="1"/>
    <col min="2" max="2" width="68.00390625" style="0" customWidth="1"/>
    <col min="3" max="3" width="13.00390625" style="0" customWidth="1"/>
    <col min="4" max="4" width="17.140625" style="78" customWidth="1"/>
    <col min="5" max="5" width="17.00390625" style="0" customWidth="1"/>
    <col min="6" max="6" width="13.140625" style="0" bestFit="1" customWidth="1"/>
    <col min="7" max="7" width="10.421875" style="0" bestFit="1" customWidth="1"/>
    <col min="8" max="8" width="12.7109375" style="0" bestFit="1" customWidth="1"/>
  </cols>
  <sheetData>
    <row r="1" spans="1:5" ht="15">
      <c r="A1" s="110" t="s">
        <v>341</v>
      </c>
      <c r="B1" s="110"/>
      <c r="C1" s="35"/>
      <c r="D1" s="75"/>
      <c r="E1" s="35"/>
    </row>
    <row r="2" spans="1:5" ht="15">
      <c r="A2" s="110" t="s">
        <v>342</v>
      </c>
      <c r="B2" s="110"/>
      <c r="C2" s="35"/>
      <c r="D2" s="75"/>
      <c r="E2" s="35"/>
    </row>
    <row r="3" spans="1:5" ht="15">
      <c r="A3" s="110" t="s">
        <v>343</v>
      </c>
      <c r="B3" s="110"/>
      <c r="C3" s="35"/>
      <c r="D3" s="75"/>
      <c r="E3" s="35"/>
    </row>
    <row r="4" spans="1:5" ht="15">
      <c r="A4" s="110" t="s">
        <v>344</v>
      </c>
      <c r="B4" s="110"/>
      <c r="C4" s="35"/>
      <c r="D4" s="75"/>
      <c r="E4" s="35"/>
    </row>
    <row r="5" spans="1:5" ht="15">
      <c r="A5" s="111" t="s">
        <v>178</v>
      </c>
      <c r="B5" s="111"/>
      <c r="C5" s="111"/>
      <c r="D5" s="111"/>
      <c r="E5" s="111"/>
    </row>
    <row r="6" spans="1:5" ht="15">
      <c r="A6" s="112" t="s">
        <v>365</v>
      </c>
      <c r="B6" s="112"/>
      <c r="C6" s="112"/>
      <c r="D6" s="112"/>
      <c r="E6" s="112"/>
    </row>
    <row r="7" spans="1:5" ht="15">
      <c r="A7" s="113" t="s">
        <v>58</v>
      </c>
      <c r="B7" s="113"/>
      <c r="C7" s="113"/>
      <c r="D7" s="113"/>
      <c r="E7" s="113"/>
    </row>
    <row r="8" spans="1:5" ht="15">
      <c r="A8" s="114" t="s">
        <v>59</v>
      </c>
      <c r="B8" s="114" t="s">
        <v>0</v>
      </c>
      <c r="C8" s="114" t="s">
        <v>327</v>
      </c>
      <c r="D8" s="114" t="s">
        <v>328</v>
      </c>
      <c r="E8" s="114"/>
    </row>
    <row r="9" spans="1:5" ht="15">
      <c r="A9" s="114"/>
      <c r="B9" s="114"/>
      <c r="C9" s="114"/>
      <c r="D9" s="76" t="s">
        <v>3</v>
      </c>
      <c r="E9" s="10" t="s">
        <v>4</v>
      </c>
    </row>
    <row r="10" spans="1:5" ht="15">
      <c r="A10" s="8">
        <v>1</v>
      </c>
      <c r="B10" s="8">
        <v>2</v>
      </c>
      <c r="C10" s="8">
        <v>3</v>
      </c>
      <c r="D10" s="77">
        <v>4</v>
      </c>
      <c r="E10" s="8">
        <v>5</v>
      </c>
    </row>
    <row r="11" spans="1:5" ht="15">
      <c r="A11" s="94" t="s">
        <v>57</v>
      </c>
      <c r="B11" s="51" t="s">
        <v>60</v>
      </c>
      <c r="C11" s="93"/>
      <c r="D11" s="95">
        <f>D12+D13+D14+D15</f>
        <v>130616.54999999999</v>
      </c>
      <c r="E11" s="96">
        <f>E12+E13+E14+E15</f>
        <v>130469.95000000001</v>
      </c>
    </row>
    <row r="12" spans="1:5" ht="15">
      <c r="A12" s="94" t="s">
        <v>331</v>
      </c>
      <c r="B12" s="51" t="s">
        <v>61</v>
      </c>
      <c r="C12" s="93"/>
      <c r="D12" s="90"/>
      <c r="E12" s="73"/>
    </row>
    <row r="13" spans="1:5" ht="15">
      <c r="A13" s="94" t="s">
        <v>62</v>
      </c>
      <c r="B13" s="51" t="s">
        <v>63</v>
      </c>
      <c r="C13" s="93"/>
      <c r="D13" s="90">
        <v>456174.43</v>
      </c>
      <c r="E13" s="73">
        <v>426906.56</v>
      </c>
    </row>
    <row r="14" spans="1:5" ht="30">
      <c r="A14" s="94" t="s">
        <v>330</v>
      </c>
      <c r="B14" s="97" t="s">
        <v>64</v>
      </c>
      <c r="C14" s="93"/>
      <c r="D14" s="90"/>
      <c r="E14" s="73"/>
    </row>
    <row r="15" spans="1:5" ht="15">
      <c r="A15" s="94" t="s">
        <v>332</v>
      </c>
      <c r="B15" s="51" t="s">
        <v>65</v>
      </c>
      <c r="C15" s="93"/>
      <c r="D15" s="98">
        <v>-325557.88</v>
      </c>
      <c r="E15" s="73">
        <v>-296436.61</v>
      </c>
    </row>
    <row r="16" spans="1:5" ht="30">
      <c r="A16" s="94" t="s">
        <v>57</v>
      </c>
      <c r="B16" s="97" t="s">
        <v>66</v>
      </c>
      <c r="C16" s="93"/>
      <c r="D16" s="92">
        <f>D17+D18+D19+D20+D21</f>
        <v>1098253.1</v>
      </c>
      <c r="E16" s="72">
        <f>E17+E18+E19+E20+E21</f>
        <v>1149663.81</v>
      </c>
    </row>
    <row r="17" spans="1:5" ht="15">
      <c r="A17" s="94" t="s">
        <v>333</v>
      </c>
      <c r="B17" s="51" t="s">
        <v>67</v>
      </c>
      <c r="C17" s="93"/>
      <c r="D17" s="90">
        <v>1263084.23</v>
      </c>
      <c r="E17" s="73">
        <f>1263084.23</f>
        <v>1263084.23</v>
      </c>
    </row>
    <row r="18" spans="1:5" ht="15">
      <c r="A18" s="94" t="s">
        <v>68</v>
      </c>
      <c r="B18" s="51" t="s">
        <v>69</v>
      </c>
      <c r="C18" s="93"/>
      <c r="D18" s="90">
        <v>1296155.39</v>
      </c>
      <c r="E18" s="73">
        <v>1291029.58</v>
      </c>
    </row>
    <row r="19" spans="1:5" ht="30">
      <c r="A19" s="94" t="s">
        <v>334</v>
      </c>
      <c r="B19" s="97" t="s">
        <v>70</v>
      </c>
      <c r="C19" s="93"/>
      <c r="D19" s="90"/>
      <c r="E19" s="73"/>
    </row>
    <row r="20" spans="1:5" ht="30">
      <c r="A20" s="94" t="s">
        <v>71</v>
      </c>
      <c r="B20" s="97" t="s">
        <v>72</v>
      </c>
      <c r="C20" s="93"/>
      <c r="D20" s="90"/>
      <c r="E20" s="73"/>
    </row>
    <row r="21" spans="1:5" ht="30">
      <c r="A21" s="94" t="s">
        <v>335</v>
      </c>
      <c r="B21" s="97" t="s">
        <v>73</v>
      </c>
      <c r="C21" s="93"/>
      <c r="D21" s="90">
        <v>-1460986.52</v>
      </c>
      <c r="E21" s="73">
        <v>-1404450</v>
      </c>
    </row>
    <row r="22" spans="1:5" ht="15">
      <c r="A22" s="94" t="s">
        <v>57</v>
      </c>
      <c r="B22" s="51" t="s">
        <v>74</v>
      </c>
      <c r="C22" s="93"/>
      <c r="D22" s="92">
        <f>D23+D35</f>
        <v>7745851.86</v>
      </c>
      <c r="E22" s="72">
        <f>E23+E35</f>
        <v>6695840.2</v>
      </c>
    </row>
    <row r="23" spans="1:5" ht="15">
      <c r="A23" s="94" t="s">
        <v>57</v>
      </c>
      <c r="B23" s="51" t="s">
        <v>75</v>
      </c>
      <c r="C23" s="93"/>
      <c r="D23" s="92">
        <f>D24+D25+D26+D27+D28+D29+D30+D31+D32+D33+D34</f>
        <v>7295400.4</v>
      </c>
      <c r="E23" s="72">
        <f>E24+E25+E26+E27+E28+E29+E30+E31+E32+E33+E34</f>
        <v>6366154.78</v>
      </c>
    </row>
    <row r="24" spans="1:5" ht="15">
      <c r="A24" s="99" t="s">
        <v>76</v>
      </c>
      <c r="B24" s="51" t="s">
        <v>77</v>
      </c>
      <c r="C24" s="93"/>
      <c r="D24" s="90">
        <f>16155.55+3928731.58+2217081.79</f>
        <v>6161968.92</v>
      </c>
      <c r="E24" s="73">
        <f>15966.02+3069160.12+2147087.46</f>
        <v>5232213.6</v>
      </c>
    </row>
    <row r="25" spans="1:5" ht="15">
      <c r="A25" s="99" t="s">
        <v>78</v>
      </c>
      <c r="B25" s="51" t="s">
        <v>79</v>
      </c>
      <c r="C25" s="93"/>
      <c r="D25" s="90"/>
      <c r="E25" s="73"/>
    </row>
    <row r="26" spans="1:5" ht="15">
      <c r="A26" s="99" t="s">
        <v>80</v>
      </c>
      <c r="B26" s="51" t="s">
        <v>81</v>
      </c>
      <c r="C26" s="93"/>
      <c r="D26" s="90"/>
      <c r="E26" s="73"/>
    </row>
    <row r="27" spans="1:5" ht="15">
      <c r="A27" s="99" t="s">
        <v>82</v>
      </c>
      <c r="B27" s="51" t="s">
        <v>83</v>
      </c>
      <c r="C27" s="93"/>
      <c r="D27" s="90"/>
      <c r="E27" s="73"/>
    </row>
    <row r="28" spans="1:5" ht="15">
      <c r="A28" s="99" t="s">
        <v>84</v>
      </c>
      <c r="B28" s="51" t="s">
        <v>85</v>
      </c>
      <c r="C28" s="93"/>
      <c r="D28" s="90">
        <v>505000</v>
      </c>
      <c r="E28" s="73">
        <v>505000</v>
      </c>
    </row>
    <row r="29" spans="1:5" ht="30">
      <c r="A29" s="99" t="s">
        <v>86</v>
      </c>
      <c r="B29" s="97" t="s">
        <v>87</v>
      </c>
      <c r="C29" s="93"/>
      <c r="D29" s="90">
        <v>562146.29</v>
      </c>
      <c r="E29" s="73">
        <v>562655.99</v>
      </c>
    </row>
    <row r="30" spans="1:5" ht="15">
      <c r="A30" s="94" t="s">
        <v>336</v>
      </c>
      <c r="B30" s="51" t="s">
        <v>88</v>
      </c>
      <c r="C30" s="93"/>
      <c r="D30" s="90">
        <v>50000</v>
      </c>
      <c r="E30" s="73">
        <v>50000</v>
      </c>
    </row>
    <row r="31" spans="1:5" ht="15">
      <c r="A31" s="94" t="s">
        <v>337</v>
      </c>
      <c r="B31" s="51" t="s">
        <v>89</v>
      </c>
      <c r="C31" s="93"/>
      <c r="D31" s="90"/>
      <c r="E31" s="73"/>
    </row>
    <row r="32" spans="1:5" ht="15">
      <c r="A32" s="99" t="s">
        <v>90</v>
      </c>
      <c r="B32" s="51" t="s">
        <v>91</v>
      </c>
      <c r="C32" s="93"/>
      <c r="D32" s="90"/>
      <c r="E32" s="73"/>
    </row>
    <row r="33" spans="1:5" ht="15">
      <c r="A33" s="99" t="s">
        <v>92</v>
      </c>
      <c r="B33" s="51" t="s">
        <v>93</v>
      </c>
      <c r="C33" s="93"/>
      <c r="D33" s="90">
        <v>16285.19</v>
      </c>
      <c r="E33" s="73">
        <v>16285.19</v>
      </c>
    </row>
    <row r="34" spans="1:5" ht="15">
      <c r="A34" s="99" t="s">
        <v>94</v>
      </c>
      <c r="B34" s="51" t="s">
        <v>95</v>
      </c>
      <c r="C34" s="93"/>
      <c r="D34" s="90"/>
      <c r="E34" s="73"/>
    </row>
    <row r="35" spans="1:5" ht="30">
      <c r="A35" s="94" t="s">
        <v>57</v>
      </c>
      <c r="B35" s="97" t="s">
        <v>96</v>
      </c>
      <c r="C35" s="93"/>
      <c r="D35" s="92">
        <f>D36+D37+D38</f>
        <v>450451.45999999996</v>
      </c>
      <c r="E35" s="72">
        <f>E36+E37+E38</f>
        <v>329685.42000000004</v>
      </c>
    </row>
    <row r="36" spans="1:6" ht="30">
      <c r="A36" s="99" t="s">
        <v>97</v>
      </c>
      <c r="B36" s="97" t="s">
        <v>98</v>
      </c>
      <c r="C36" s="93"/>
      <c r="D36" s="90">
        <v>275000</v>
      </c>
      <c r="E36" s="73">
        <v>120000</v>
      </c>
      <c r="F36" s="87"/>
    </row>
    <row r="37" spans="1:5" ht="30">
      <c r="A37" s="94" t="s">
        <v>338</v>
      </c>
      <c r="B37" s="97" t="s">
        <v>99</v>
      </c>
      <c r="C37" s="93"/>
      <c r="D37" s="90"/>
      <c r="E37" s="73"/>
    </row>
    <row r="38" spans="1:5" ht="30">
      <c r="A38" s="94" t="s">
        <v>339</v>
      </c>
      <c r="B38" s="97" t="s">
        <v>100</v>
      </c>
      <c r="C38" s="93"/>
      <c r="D38" s="90">
        <v>175451.46</v>
      </c>
      <c r="E38" s="73">
        <v>209685.42</v>
      </c>
    </row>
    <row r="39" spans="1:8" ht="15">
      <c r="A39" s="94" t="s">
        <v>57</v>
      </c>
      <c r="B39" s="51" t="s">
        <v>101</v>
      </c>
      <c r="C39" s="93"/>
      <c r="D39" s="92">
        <f>D40+D41+D42</f>
        <v>9056392.88</v>
      </c>
      <c r="E39" s="72">
        <f>E40+E41+E42</f>
        <v>10069781</v>
      </c>
      <c r="F39" s="70"/>
      <c r="G39" s="70"/>
      <c r="H39" s="70"/>
    </row>
    <row r="40" spans="1:8" ht="15">
      <c r="A40" s="94" t="s">
        <v>102</v>
      </c>
      <c r="B40" s="51" t="s">
        <v>103</v>
      </c>
      <c r="C40" s="93"/>
      <c r="D40" s="90">
        <v>302373.88</v>
      </c>
      <c r="E40" s="73">
        <v>4974</v>
      </c>
      <c r="F40" s="70"/>
      <c r="G40" s="70"/>
      <c r="H40" s="70"/>
    </row>
    <row r="41" spans="1:8" ht="15">
      <c r="A41" s="94" t="s">
        <v>104</v>
      </c>
      <c r="B41" s="51" t="s">
        <v>105</v>
      </c>
      <c r="C41" s="93"/>
      <c r="D41" s="90">
        <v>8710000</v>
      </c>
      <c r="E41" s="73">
        <v>10030000</v>
      </c>
      <c r="F41" s="70"/>
      <c r="G41" s="70"/>
      <c r="H41" s="70"/>
    </row>
    <row r="42" spans="1:8" ht="15">
      <c r="A42" s="94">
        <v>186</v>
      </c>
      <c r="B42" s="51" t="s">
        <v>106</v>
      </c>
      <c r="C42" s="93"/>
      <c r="D42" s="90">
        <v>44019</v>
      </c>
      <c r="E42" s="73">
        <v>34807</v>
      </c>
      <c r="F42" s="70"/>
      <c r="G42" s="70"/>
      <c r="H42" s="70"/>
    </row>
    <row r="43" spans="1:8" ht="15">
      <c r="A43" s="94" t="s">
        <v>57</v>
      </c>
      <c r="B43" s="51" t="s">
        <v>107</v>
      </c>
      <c r="C43" s="93"/>
      <c r="D43" s="92">
        <f>D44+D45+D52</f>
        <v>4657274.92</v>
      </c>
      <c r="E43" s="72">
        <f>E44+E45+E52</f>
        <v>3647762.0799999996</v>
      </c>
      <c r="F43" s="70"/>
      <c r="G43" s="70"/>
      <c r="H43" s="70"/>
    </row>
    <row r="44" spans="1:8" ht="15">
      <c r="A44" s="94">
        <v>11</v>
      </c>
      <c r="B44" s="51" t="s">
        <v>108</v>
      </c>
      <c r="C44" s="93"/>
      <c r="D44" s="90">
        <v>260504.46</v>
      </c>
      <c r="E44" s="73">
        <v>188640</v>
      </c>
      <c r="F44" s="70"/>
      <c r="G44" s="70"/>
      <c r="H44" s="70"/>
    </row>
    <row r="45" spans="1:8" ht="15">
      <c r="A45" s="94" t="s">
        <v>57</v>
      </c>
      <c r="B45" s="51" t="s">
        <v>109</v>
      </c>
      <c r="C45" s="93"/>
      <c r="D45" s="92">
        <f>D46+D47+D48+D49+D50+D51</f>
        <v>4396770.46</v>
      </c>
      <c r="E45" s="72">
        <f>SUM(E46:E52)</f>
        <v>3459122.0799999996</v>
      </c>
      <c r="F45" s="70"/>
      <c r="G45" s="70"/>
      <c r="H45" s="70"/>
    </row>
    <row r="46" spans="1:8" ht="15">
      <c r="A46" s="94">
        <v>12</v>
      </c>
      <c r="B46" s="51" t="s">
        <v>110</v>
      </c>
      <c r="C46" s="93"/>
      <c r="D46" s="90">
        <v>3869968.65</v>
      </c>
      <c r="E46" s="73">
        <f>'[1]BS'!$D$46</f>
        <v>2957293.21</v>
      </c>
      <c r="F46" s="74"/>
      <c r="G46" s="88"/>
      <c r="H46" s="70"/>
    </row>
    <row r="47" spans="1:8" ht="15">
      <c r="A47" s="94">
        <v>13</v>
      </c>
      <c r="B47" s="51" t="s">
        <v>111</v>
      </c>
      <c r="C47" s="93"/>
      <c r="D47" s="90">
        <v>150965.86</v>
      </c>
      <c r="E47" s="73">
        <v>69344.78</v>
      </c>
      <c r="F47" s="70"/>
      <c r="G47" s="70"/>
      <c r="H47" s="70"/>
    </row>
    <row r="48" spans="1:8" ht="15">
      <c r="A48" s="94">
        <v>14</v>
      </c>
      <c r="B48" s="51" t="s">
        <v>112</v>
      </c>
      <c r="C48" s="93"/>
      <c r="D48" s="90">
        <v>111950.43</v>
      </c>
      <c r="E48" s="73">
        <v>134176.86</v>
      </c>
      <c r="F48" s="70"/>
      <c r="G48" s="70"/>
      <c r="H48" s="70"/>
    </row>
    <row r="49" spans="1:8" ht="15">
      <c r="A49" s="94">
        <v>15</v>
      </c>
      <c r="B49" s="51" t="s">
        <v>113</v>
      </c>
      <c r="C49" s="93"/>
      <c r="D49" s="90">
        <v>99487.24</v>
      </c>
      <c r="E49" s="73">
        <v>88985</v>
      </c>
      <c r="F49" s="70"/>
      <c r="G49" s="70"/>
      <c r="H49" s="70"/>
    </row>
    <row r="50" spans="1:8" ht="15">
      <c r="A50" s="94">
        <v>16</v>
      </c>
      <c r="B50" s="51" t="s">
        <v>114</v>
      </c>
      <c r="C50" s="93"/>
      <c r="D50" s="90">
        <v>18200.45</v>
      </c>
      <c r="E50" s="73">
        <v>37520.78</v>
      </c>
      <c r="F50" s="70"/>
      <c r="G50" s="70"/>
      <c r="H50" s="70"/>
    </row>
    <row r="51" spans="1:8" ht="15">
      <c r="A51" s="94">
        <v>17</v>
      </c>
      <c r="B51" s="51" t="s">
        <v>115</v>
      </c>
      <c r="C51" s="93"/>
      <c r="D51" s="90">
        <v>146197.83</v>
      </c>
      <c r="E51" s="73">
        <v>171801.45</v>
      </c>
      <c r="F51" s="70"/>
      <c r="G51" s="70"/>
      <c r="H51" s="70"/>
    </row>
    <row r="52" spans="1:8" ht="15">
      <c r="A52" s="99" t="s">
        <v>116</v>
      </c>
      <c r="B52" s="51" t="s">
        <v>117</v>
      </c>
      <c r="C52" s="93"/>
      <c r="D52" s="90"/>
      <c r="E52" s="73"/>
      <c r="F52" s="70"/>
      <c r="G52" s="70"/>
      <c r="H52" s="70"/>
    </row>
    <row r="53" spans="1:8" ht="45">
      <c r="A53" s="99" t="s">
        <v>118</v>
      </c>
      <c r="B53" s="51" t="s">
        <v>119</v>
      </c>
      <c r="C53" s="93"/>
      <c r="D53" s="100">
        <f>459433.33+1847.29+121625.02+88470.5+332.46</f>
        <v>671708.6</v>
      </c>
      <c r="E53" s="73">
        <v>638729</v>
      </c>
      <c r="F53" s="70"/>
      <c r="G53" s="74"/>
      <c r="H53" s="70"/>
    </row>
    <row r="54" spans="1:8" ht="15">
      <c r="A54" s="94" t="s">
        <v>57</v>
      </c>
      <c r="B54" s="51" t="s">
        <v>120</v>
      </c>
      <c r="C54" s="93"/>
      <c r="D54" s="92">
        <f>D55+D56</f>
        <v>1390338.46</v>
      </c>
      <c r="E54" s="72">
        <f>E55+E56</f>
        <v>1323357</v>
      </c>
      <c r="F54" s="70"/>
      <c r="G54" s="70"/>
      <c r="H54" s="70"/>
    </row>
    <row r="55" spans="1:8" ht="15">
      <c r="A55" s="94">
        <v>192</v>
      </c>
      <c r="B55" s="51" t="s">
        <v>121</v>
      </c>
      <c r="C55" s="93"/>
      <c r="D55" s="90">
        <v>1299118.83</v>
      </c>
      <c r="E55" s="73">
        <v>1252290</v>
      </c>
      <c r="F55" s="70"/>
      <c r="G55" s="70"/>
      <c r="H55" s="70"/>
    </row>
    <row r="56" spans="1:8" ht="15">
      <c r="A56" s="99" t="s">
        <v>329</v>
      </c>
      <c r="B56" s="51" t="s">
        <v>122</v>
      </c>
      <c r="C56" s="93"/>
      <c r="D56" s="90">
        <f>40703.81+50515.82</f>
        <v>91219.63</v>
      </c>
      <c r="E56" s="73">
        <v>71067</v>
      </c>
      <c r="F56" s="70"/>
      <c r="G56" s="70"/>
      <c r="H56" s="70"/>
    </row>
    <row r="57" spans="1:8" ht="15">
      <c r="A57" s="94"/>
      <c r="B57" s="51" t="s">
        <v>123</v>
      </c>
      <c r="C57" s="93"/>
      <c r="D57" s="101"/>
      <c r="E57" s="73">
        <v>728.21</v>
      </c>
      <c r="F57" s="70"/>
      <c r="G57" s="70"/>
      <c r="H57" s="70"/>
    </row>
    <row r="58" spans="1:8" ht="15">
      <c r="A58" s="94"/>
      <c r="B58" s="51" t="s">
        <v>124</v>
      </c>
      <c r="C58" s="93"/>
      <c r="D58" s="92">
        <f>D11+D16+D22+D39+D43+D53+D54+D57</f>
        <v>24750436.370000005</v>
      </c>
      <c r="E58" s="72">
        <f>E11+E16+E22+E39+E43+E53+E54+E57</f>
        <v>23656331.25</v>
      </c>
      <c r="F58" s="89"/>
      <c r="G58" s="87"/>
      <c r="H58" s="109"/>
    </row>
    <row r="59" spans="1:5" ht="15">
      <c r="A59" s="115" t="s">
        <v>125</v>
      </c>
      <c r="B59" s="115"/>
      <c r="C59" s="115"/>
      <c r="D59" s="115"/>
      <c r="E59" s="115"/>
    </row>
    <row r="60" spans="1:5" ht="15">
      <c r="A60" s="116" t="s">
        <v>59</v>
      </c>
      <c r="B60" s="116" t="s">
        <v>0</v>
      </c>
      <c r="C60" s="116" t="s">
        <v>327</v>
      </c>
      <c r="D60" s="116" t="s">
        <v>328</v>
      </c>
      <c r="E60" s="116"/>
    </row>
    <row r="61" spans="1:5" ht="15">
      <c r="A61" s="116"/>
      <c r="B61" s="116"/>
      <c r="C61" s="116"/>
      <c r="D61" s="102" t="s">
        <v>3</v>
      </c>
      <c r="E61" s="103" t="s">
        <v>4</v>
      </c>
    </row>
    <row r="62" spans="1:5" ht="15">
      <c r="A62" s="104">
        <v>1</v>
      </c>
      <c r="B62" s="104">
        <v>2</v>
      </c>
      <c r="C62" s="104">
        <v>3</v>
      </c>
      <c r="D62" s="105">
        <v>4</v>
      </c>
      <c r="E62" s="104">
        <v>5</v>
      </c>
    </row>
    <row r="63" spans="1:5" ht="15">
      <c r="A63" s="104" t="s">
        <v>57</v>
      </c>
      <c r="B63" s="51" t="s">
        <v>126</v>
      </c>
      <c r="C63" s="93"/>
      <c r="D63" s="106">
        <f>+D64+D65</f>
        <v>4033303.28</v>
      </c>
      <c r="E63" s="72">
        <f>E64+E65</f>
        <v>4033303.28</v>
      </c>
    </row>
    <row r="64" spans="1:5" ht="15">
      <c r="A64" s="104">
        <v>900</v>
      </c>
      <c r="B64" s="51" t="s">
        <v>127</v>
      </c>
      <c r="C64" s="93"/>
      <c r="D64" s="91">
        <v>4033303.28</v>
      </c>
      <c r="E64" s="73">
        <v>4033303.28</v>
      </c>
    </row>
    <row r="65" spans="1:5" ht="15">
      <c r="A65" s="104">
        <v>901</v>
      </c>
      <c r="B65" s="51" t="s">
        <v>128</v>
      </c>
      <c r="C65" s="93"/>
      <c r="D65" s="90"/>
      <c r="E65" s="73"/>
    </row>
    <row r="66" spans="1:5" ht="15">
      <c r="A66" s="104" t="s">
        <v>57</v>
      </c>
      <c r="B66" s="51" t="s">
        <v>129</v>
      </c>
      <c r="C66" s="93"/>
      <c r="D66" s="92">
        <f>SUM(D67:D75)</f>
        <v>1765835.03</v>
      </c>
      <c r="E66" s="72">
        <f>E67+E68+E73+E74+E75</f>
        <v>1010484.03</v>
      </c>
    </row>
    <row r="67" spans="1:5" ht="15">
      <c r="A67" s="104">
        <v>910</v>
      </c>
      <c r="B67" s="51" t="s">
        <v>130</v>
      </c>
      <c r="C67" s="93"/>
      <c r="D67" s="90"/>
      <c r="E67" s="73"/>
    </row>
    <row r="68" spans="1:5" ht="15">
      <c r="A68" s="104">
        <v>911</v>
      </c>
      <c r="B68" s="51" t="s">
        <v>131</v>
      </c>
      <c r="C68" s="93"/>
      <c r="D68" s="90">
        <f>D69+D70+D71+D72</f>
        <v>0</v>
      </c>
      <c r="E68" s="72">
        <f>E69+E70+E71+E72</f>
        <v>0</v>
      </c>
    </row>
    <row r="69" spans="1:5" ht="15">
      <c r="A69" s="104" t="s">
        <v>57</v>
      </c>
      <c r="B69" s="51" t="s">
        <v>132</v>
      </c>
      <c r="C69" s="93"/>
      <c r="D69" s="90"/>
      <c r="E69" s="73"/>
    </row>
    <row r="70" spans="1:5" ht="15">
      <c r="A70" s="104" t="s">
        <v>57</v>
      </c>
      <c r="B70" s="51" t="s">
        <v>133</v>
      </c>
      <c r="C70" s="93"/>
      <c r="D70" s="90"/>
      <c r="E70" s="73"/>
    </row>
    <row r="71" spans="1:5" ht="15">
      <c r="A71" s="104" t="s">
        <v>57</v>
      </c>
      <c r="B71" s="51" t="s">
        <v>134</v>
      </c>
      <c r="C71" s="93"/>
      <c r="D71" s="90"/>
      <c r="E71" s="73"/>
    </row>
    <row r="72" spans="1:5" ht="15">
      <c r="A72" s="104" t="s">
        <v>57</v>
      </c>
      <c r="B72" s="51" t="s">
        <v>135</v>
      </c>
      <c r="C72" s="93"/>
      <c r="D72" s="90"/>
      <c r="E72" s="73"/>
    </row>
    <row r="73" spans="1:5" ht="15">
      <c r="A73" s="104">
        <v>919</v>
      </c>
      <c r="B73" s="51" t="s">
        <v>136</v>
      </c>
      <c r="C73" s="93"/>
      <c r="D73" s="90"/>
      <c r="E73" s="73"/>
    </row>
    <row r="74" spans="1:5" ht="15">
      <c r="A74" s="104" t="s">
        <v>137</v>
      </c>
      <c r="B74" s="51" t="s">
        <v>138</v>
      </c>
      <c r="C74" s="93"/>
      <c r="D74" s="90">
        <v>55386.5</v>
      </c>
      <c r="E74" s="73">
        <v>-350.97</v>
      </c>
    </row>
    <row r="75" spans="1:5" ht="15">
      <c r="A75" s="104" t="s">
        <v>57</v>
      </c>
      <c r="B75" s="51" t="s">
        <v>139</v>
      </c>
      <c r="C75" s="93"/>
      <c r="D75" s="92">
        <f>SUM(D76:D77)</f>
        <v>1710448.53</v>
      </c>
      <c r="E75" s="72">
        <f>E76+E77</f>
        <v>1010835</v>
      </c>
    </row>
    <row r="76" spans="1:5" ht="15">
      <c r="A76" s="104" t="s">
        <v>140</v>
      </c>
      <c r="B76" s="51" t="s">
        <v>141</v>
      </c>
      <c r="C76" s="93"/>
      <c r="D76" s="90">
        <v>404334.22</v>
      </c>
      <c r="E76" s="73"/>
    </row>
    <row r="77" spans="1:5" ht="15">
      <c r="A77" s="104" t="s">
        <v>142</v>
      </c>
      <c r="B77" s="51" t="s">
        <v>143</v>
      </c>
      <c r="C77" s="93"/>
      <c r="D77" s="90">
        <v>1306114.31</v>
      </c>
      <c r="E77" s="73">
        <v>1010835</v>
      </c>
    </row>
    <row r="78" spans="1:5" ht="15">
      <c r="A78" s="104" t="s">
        <v>57</v>
      </c>
      <c r="B78" s="51" t="s">
        <v>144</v>
      </c>
      <c r="C78" s="93"/>
      <c r="D78" s="92">
        <f>D79+D86+D91</f>
        <v>15226582.829999998</v>
      </c>
      <c r="E78" s="72">
        <f>E79+E86+E91</f>
        <v>15169502.889999999</v>
      </c>
    </row>
    <row r="79" spans="1:5" ht="15">
      <c r="A79" s="104" t="s">
        <v>57</v>
      </c>
      <c r="B79" s="51" t="s">
        <v>145</v>
      </c>
      <c r="C79" s="93"/>
      <c r="D79" s="92">
        <f>SUM(D80:D85)</f>
        <v>15030214.459999999</v>
      </c>
      <c r="E79" s="72">
        <f>E80+E81+E82+E83+E84+E85</f>
        <v>14973134.52</v>
      </c>
    </row>
    <row r="80" spans="1:5" ht="15">
      <c r="A80" s="104">
        <v>980</v>
      </c>
      <c r="B80" s="51" t="s">
        <v>146</v>
      </c>
      <c r="C80" s="93"/>
      <c r="D80" s="90">
        <f>5161096.26+459433.33+1847.29</f>
        <v>5622376.88</v>
      </c>
      <c r="E80" s="73">
        <v>5307995</v>
      </c>
    </row>
    <row r="81" spans="1:5" ht="15">
      <c r="A81" s="104">
        <v>982</v>
      </c>
      <c r="B81" s="51" t="s">
        <v>147</v>
      </c>
      <c r="C81" s="93"/>
      <c r="D81" s="90">
        <f>2081247.03+121625.02+88470.5+332.46</f>
        <v>2291675.01</v>
      </c>
      <c r="E81" s="73">
        <v>2262417</v>
      </c>
    </row>
    <row r="82" spans="1:5" ht="15">
      <c r="A82" s="104">
        <v>983</v>
      </c>
      <c r="B82" s="51" t="s">
        <v>148</v>
      </c>
      <c r="C82" s="93"/>
      <c r="D82" s="90">
        <v>6145233.17</v>
      </c>
      <c r="E82" s="73">
        <v>6228435</v>
      </c>
    </row>
    <row r="83" spans="1:5" ht="15">
      <c r="A83" s="104">
        <v>984</v>
      </c>
      <c r="B83" s="51" t="s">
        <v>149</v>
      </c>
      <c r="C83" s="93"/>
      <c r="D83" s="90">
        <v>970929.4</v>
      </c>
      <c r="E83" s="73">
        <v>772255</v>
      </c>
    </row>
    <row r="84" spans="1:5" ht="15">
      <c r="A84" s="104">
        <v>985</v>
      </c>
      <c r="B84" s="51" t="s">
        <v>150</v>
      </c>
      <c r="C84" s="93"/>
      <c r="D84" s="90"/>
      <c r="E84" s="73">
        <v>402032.52</v>
      </c>
    </row>
    <row r="85" spans="1:5" ht="15">
      <c r="A85" s="107" t="s">
        <v>151</v>
      </c>
      <c r="B85" s="51" t="s">
        <v>152</v>
      </c>
      <c r="C85" s="93"/>
      <c r="D85" s="90"/>
      <c r="E85" s="73"/>
    </row>
    <row r="86" spans="1:5" ht="15">
      <c r="A86" s="104" t="s">
        <v>57</v>
      </c>
      <c r="B86" s="51" t="s">
        <v>153</v>
      </c>
      <c r="C86" s="93"/>
      <c r="D86" s="90">
        <f>D87+D88+D89+D90</f>
        <v>0</v>
      </c>
      <c r="E86" s="72">
        <f>E87+E88+E89+E90</f>
        <v>0</v>
      </c>
    </row>
    <row r="87" spans="1:5" ht="15">
      <c r="A87" s="104">
        <v>970</v>
      </c>
      <c r="B87" s="51" t="s">
        <v>154</v>
      </c>
      <c r="C87" s="93"/>
      <c r="D87" s="90"/>
      <c r="E87" s="73"/>
    </row>
    <row r="88" spans="1:5" ht="30">
      <c r="A88" s="104">
        <v>971</v>
      </c>
      <c r="B88" s="97" t="s">
        <v>155</v>
      </c>
      <c r="C88" s="93"/>
      <c r="D88" s="90"/>
      <c r="E88" s="73"/>
    </row>
    <row r="89" spans="1:5" ht="30">
      <c r="A89" s="104">
        <v>972.973</v>
      </c>
      <c r="B89" s="97" t="s">
        <v>156</v>
      </c>
      <c r="C89" s="93"/>
      <c r="D89" s="90"/>
      <c r="E89" s="73"/>
    </row>
    <row r="90" spans="1:5" ht="15">
      <c r="A90" s="104">
        <v>974</v>
      </c>
      <c r="B90" s="51" t="s">
        <v>157</v>
      </c>
      <c r="C90" s="93"/>
      <c r="D90" s="90"/>
      <c r="E90" s="73"/>
    </row>
    <row r="91" spans="1:5" ht="15">
      <c r="A91" s="104" t="s">
        <v>57</v>
      </c>
      <c r="B91" s="51" t="s">
        <v>158</v>
      </c>
      <c r="C91" s="93"/>
      <c r="D91" s="92">
        <f>D92+D93</f>
        <v>196368.37</v>
      </c>
      <c r="E91" s="72">
        <f>E92+E93</f>
        <v>196368.37</v>
      </c>
    </row>
    <row r="92" spans="1:5" ht="15">
      <c r="A92" s="104">
        <v>960</v>
      </c>
      <c r="B92" s="51" t="s">
        <v>159</v>
      </c>
      <c r="C92" s="93"/>
      <c r="D92" s="90">
        <v>132368.37</v>
      </c>
      <c r="E92" s="73">
        <v>132368.37</v>
      </c>
    </row>
    <row r="93" spans="1:5" ht="15">
      <c r="A93" s="108">
        <v>961962963967</v>
      </c>
      <c r="B93" s="51" t="s">
        <v>160</v>
      </c>
      <c r="C93" s="93"/>
      <c r="D93" s="90">
        <v>64000</v>
      </c>
      <c r="E93" s="73">
        <v>64000</v>
      </c>
    </row>
    <row r="94" spans="1:5" ht="15">
      <c r="A94" s="104" t="s">
        <v>57</v>
      </c>
      <c r="B94" s="51" t="s">
        <v>161</v>
      </c>
      <c r="C94" s="93"/>
      <c r="D94" s="92">
        <f>D95+D96+D97+D98+D99+D100+D101</f>
        <v>886051.51</v>
      </c>
      <c r="E94" s="72">
        <f>E95+E96+E97+E98+E99+E100+E101</f>
        <v>602686.1499999999</v>
      </c>
    </row>
    <row r="95" spans="1:5" ht="15">
      <c r="A95" s="104">
        <v>22</v>
      </c>
      <c r="B95" s="51" t="s">
        <v>162</v>
      </c>
      <c r="C95" s="93"/>
      <c r="D95" s="90">
        <v>204557.73</v>
      </c>
      <c r="E95" s="73">
        <v>177915</v>
      </c>
    </row>
    <row r="96" spans="1:5" ht="15">
      <c r="A96" s="104">
        <v>23</v>
      </c>
      <c r="B96" s="51" t="s">
        <v>163</v>
      </c>
      <c r="C96" s="93"/>
      <c r="D96" s="90">
        <f>419093.93+3.64</f>
        <v>419097.57</v>
      </c>
      <c r="E96" s="73">
        <v>282726</v>
      </c>
    </row>
    <row r="97" spans="1:5" ht="15">
      <c r="A97" s="104">
        <v>24</v>
      </c>
      <c r="B97" s="51" t="s">
        <v>164</v>
      </c>
      <c r="C97" s="93"/>
      <c r="D97" s="90"/>
      <c r="E97" s="73"/>
    </row>
    <row r="98" spans="1:5" ht="15">
      <c r="A98" s="104">
        <v>25</v>
      </c>
      <c r="B98" s="51" t="s">
        <v>165</v>
      </c>
      <c r="C98" s="93"/>
      <c r="D98" s="90">
        <v>80096.35</v>
      </c>
      <c r="E98" s="73">
        <f>16361.62+32812.37</f>
        <v>49173.990000000005</v>
      </c>
    </row>
    <row r="99" spans="1:5" ht="15">
      <c r="A99" s="104">
        <v>26</v>
      </c>
      <c r="B99" s="51" t="s">
        <v>166</v>
      </c>
      <c r="C99" s="93"/>
      <c r="D99" s="90">
        <v>731.17</v>
      </c>
      <c r="E99" s="73">
        <f>2016.48</f>
        <v>2016.48</v>
      </c>
    </row>
    <row r="100" spans="1:5" ht="15">
      <c r="A100" s="104">
        <v>21</v>
      </c>
      <c r="B100" s="51" t="s">
        <v>167</v>
      </c>
      <c r="C100" s="93"/>
      <c r="D100" s="90">
        <v>52855.86</v>
      </c>
      <c r="E100" s="73">
        <v>0</v>
      </c>
    </row>
    <row r="101" spans="1:5" ht="15">
      <c r="A101" s="104" t="s">
        <v>168</v>
      </c>
      <c r="B101" s="51" t="s">
        <v>169</v>
      </c>
      <c r="C101" s="93"/>
      <c r="D101" s="90">
        <f>109196.83+19516</f>
        <v>128712.83</v>
      </c>
      <c r="E101" s="73">
        <v>90854.68</v>
      </c>
    </row>
    <row r="102" spans="1:5" ht="15">
      <c r="A102" s="104" t="s">
        <v>57</v>
      </c>
      <c r="B102" s="51" t="s">
        <v>170</v>
      </c>
      <c r="C102" s="93"/>
      <c r="D102" s="92">
        <f>D103+D104+D105+D106</f>
        <v>2522811.2</v>
      </c>
      <c r="E102" s="72">
        <f>E103+E104+E105+E106</f>
        <v>2523219.76</v>
      </c>
    </row>
    <row r="103" spans="1:5" ht="15">
      <c r="A103" s="8">
        <v>950.951</v>
      </c>
      <c r="B103" s="9" t="s">
        <v>171</v>
      </c>
      <c r="C103" s="31"/>
      <c r="D103" s="90"/>
      <c r="E103" s="52"/>
    </row>
    <row r="104" spans="1:5" ht="15">
      <c r="A104" s="8">
        <v>954</v>
      </c>
      <c r="B104" s="9" t="s">
        <v>172</v>
      </c>
      <c r="C104" s="31"/>
      <c r="D104" s="90"/>
      <c r="E104" s="52"/>
    </row>
    <row r="105" spans="1:5" ht="15">
      <c r="A105" s="8" t="s">
        <v>173</v>
      </c>
      <c r="B105" s="9" t="s">
        <v>174</v>
      </c>
      <c r="C105" s="31"/>
      <c r="D105" s="90">
        <f>126.2+2500000</f>
        <v>2500126.2</v>
      </c>
      <c r="E105" s="52">
        <v>2500125</v>
      </c>
    </row>
    <row r="106" spans="1:5" ht="15">
      <c r="A106" s="8">
        <v>957</v>
      </c>
      <c r="B106" s="9" t="s">
        <v>175</v>
      </c>
      <c r="C106" s="31"/>
      <c r="D106" s="90">
        <v>22685</v>
      </c>
      <c r="E106" s="52">
        <v>23094.76</v>
      </c>
    </row>
    <row r="107" spans="1:5" ht="15">
      <c r="A107" s="8">
        <v>969</v>
      </c>
      <c r="B107" s="9" t="s">
        <v>176</v>
      </c>
      <c r="C107" s="31"/>
      <c r="D107" s="90">
        <v>315852.16</v>
      </c>
      <c r="E107" s="52">
        <v>317135</v>
      </c>
    </row>
    <row r="108" spans="1:5" ht="15">
      <c r="A108" s="8" t="s">
        <v>57</v>
      </c>
      <c r="B108" s="9" t="s">
        <v>177</v>
      </c>
      <c r="C108" s="31"/>
      <c r="D108" s="79">
        <f>D63+D66+D78+D94+D102+D107</f>
        <v>24750436.009999998</v>
      </c>
      <c r="E108" s="53">
        <f>E63+E66+E78+E94+E102+E107</f>
        <v>23656331.11</v>
      </c>
    </row>
    <row r="110" spans="1:3" ht="15">
      <c r="A110" s="110" t="s">
        <v>345</v>
      </c>
      <c r="B110" s="110"/>
      <c r="C110" s="109"/>
    </row>
    <row r="111" spans="1:2" ht="15">
      <c r="A111" s="110" t="s">
        <v>346</v>
      </c>
      <c r="B111" s="110"/>
    </row>
    <row r="112" spans="1:2" ht="15">
      <c r="A112" s="34"/>
      <c r="B112" s="33"/>
    </row>
    <row r="113" spans="1:2" ht="15">
      <c r="A113" s="110" t="s">
        <v>347</v>
      </c>
      <c r="B113" s="110"/>
    </row>
    <row r="114" spans="1:2" ht="15">
      <c r="A114" s="110" t="s">
        <v>364</v>
      </c>
      <c r="B114" s="110"/>
    </row>
  </sheetData>
  <sheetProtection/>
  <mergeCells count="20">
    <mergeCell ref="A1:B1"/>
    <mergeCell ref="A2:B2"/>
    <mergeCell ref="A3:B3"/>
    <mergeCell ref="A4:B4"/>
    <mergeCell ref="A59:E59"/>
    <mergeCell ref="A60:A61"/>
    <mergeCell ref="B60:B61"/>
    <mergeCell ref="C60:C61"/>
    <mergeCell ref="D60:E60"/>
    <mergeCell ref="D8:E8"/>
    <mergeCell ref="A110:B110"/>
    <mergeCell ref="A111:B111"/>
    <mergeCell ref="A113:B113"/>
    <mergeCell ref="A114:B114"/>
    <mergeCell ref="A5:E5"/>
    <mergeCell ref="A6:E6"/>
    <mergeCell ref="A7:E7"/>
    <mergeCell ref="A8:A9"/>
    <mergeCell ref="B8:B9"/>
    <mergeCell ref="C8:C9"/>
  </mergeCells>
  <printOptions/>
  <pageMargins left="0.17" right="0.18" top="0.31496062992125984" bottom="0.15748031496062992" header="0.31496062992125984" footer="0.15748031496062992"/>
  <pageSetup fitToHeight="2" fitToWidth="1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3"/>
  <sheetViews>
    <sheetView zoomScalePageLayoutView="0" workbookViewId="0" topLeftCell="A1">
      <selection activeCell="G117" sqref="G117"/>
    </sheetView>
  </sheetViews>
  <sheetFormatPr defaultColWidth="9.140625" defaultRowHeight="15"/>
  <cols>
    <col min="1" max="1" width="33.00390625" style="0" customWidth="1"/>
    <col min="2" max="2" width="59.57421875" style="0" customWidth="1"/>
    <col min="3" max="3" width="12.28125" style="0" customWidth="1"/>
    <col min="4" max="4" width="18.8515625" style="0" customWidth="1"/>
    <col min="5" max="5" width="18.00390625" style="0" customWidth="1"/>
    <col min="6" max="6" width="10.140625" style="0" bestFit="1" customWidth="1"/>
    <col min="7" max="7" width="11.7109375" style="0" bestFit="1" customWidth="1"/>
  </cols>
  <sheetData>
    <row r="1" spans="1:2" ht="15">
      <c r="A1" s="33" t="s">
        <v>350</v>
      </c>
      <c r="B1" s="33"/>
    </row>
    <row r="2" spans="1:2" ht="15">
      <c r="A2" s="33" t="s">
        <v>351</v>
      </c>
      <c r="B2" s="33"/>
    </row>
    <row r="3" spans="1:2" ht="15">
      <c r="A3" s="33" t="s">
        <v>352</v>
      </c>
      <c r="B3" s="33"/>
    </row>
    <row r="4" spans="1:2" ht="15">
      <c r="A4" s="33" t="s">
        <v>353</v>
      </c>
      <c r="B4" s="33"/>
    </row>
    <row r="5" spans="1:5" ht="15">
      <c r="A5" s="119" t="s">
        <v>297</v>
      </c>
      <c r="B5" s="119"/>
      <c r="C5" s="119"/>
      <c r="D5" s="119"/>
      <c r="E5" s="119"/>
    </row>
    <row r="6" spans="1:5" ht="15">
      <c r="A6" s="120" t="s">
        <v>361</v>
      </c>
      <c r="B6" s="120"/>
      <c r="C6" s="120"/>
      <c r="D6" s="120"/>
      <c r="E6" s="120"/>
    </row>
    <row r="7" spans="1:5" ht="15">
      <c r="A7" s="121" t="s">
        <v>59</v>
      </c>
      <c r="B7" s="121"/>
      <c r="C7" s="121" t="s">
        <v>1</v>
      </c>
      <c r="D7" s="117" t="s">
        <v>2</v>
      </c>
      <c r="E7" s="117"/>
    </row>
    <row r="8" spans="1:5" ht="15">
      <c r="A8" s="121"/>
      <c r="B8" s="121"/>
      <c r="C8" s="121"/>
      <c r="D8" s="11" t="s">
        <v>3</v>
      </c>
      <c r="E8" s="11" t="s">
        <v>4</v>
      </c>
    </row>
    <row r="9" spans="1:5" ht="15.75" customHeight="1">
      <c r="A9" s="11">
        <v>1</v>
      </c>
      <c r="B9" s="11">
        <v>2</v>
      </c>
      <c r="C9" s="12">
        <v>3</v>
      </c>
      <c r="D9" s="12">
        <v>4</v>
      </c>
      <c r="E9" s="12">
        <v>5</v>
      </c>
    </row>
    <row r="10" spans="1:5" ht="15">
      <c r="A10" s="13"/>
      <c r="B10" s="14" t="s">
        <v>179</v>
      </c>
      <c r="C10" s="32"/>
      <c r="D10" s="54">
        <f>D11+D20</f>
        <v>4833981.069999999</v>
      </c>
      <c r="E10" s="54">
        <f>E11+E20</f>
        <v>4874691.880000001</v>
      </c>
    </row>
    <row r="11" spans="1:5" ht="15">
      <c r="A11" s="13"/>
      <c r="B11" s="14" t="s">
        <v>180</v>
      </c>
      <c r="C11" s="32"/>
      <c r="D11" s="56">
        <f>D12+D13+D14+D15+D16+D17+D18+D19</f>
        <v>4664664.81</v>
      </c>
      <c r="E11" s="54">
        <f>E12+E13+E14+E15+E16+E17+E18+E19</f>
        <v>4664727.250000001</v>
      </c>
    </row>
    <row r="12" spans="1:5" ht="15">
      <c r="A12" s="13">
        <v>750</v>
      </c>
      <c r="B12" s="15" t="s">
        <v>181</v>
      </c>
      <c r="C12" s="32"/>
      <c r="D12" s="71">
        <v>5436396.81</v>
      </c>
      <c r="E12" s="55">
        <v>5465159.24</v>
      </c>
    </row>
    <row r="13" spans="1:5" ht="15">
      <c r="A13" s="13">
        <v>752</v>
      </c>
      <c r="B13" s="15" t="s">
        <v>182</v>
      </c>
      <c r="C13" s="32"/>
      <c r="D13" s="71">
        <v>213609.86</v>
      </c>
      <c r="E13" s="55">
        <v>161348.79</v>
      </c>
    </row>
    <row r="14" spans="1:5" ht="30">
      <c r="A14" s="13">
        <v>753</v>
      </c>
      <c r="B14" s="15" t="s">
        <v>183</v>
      </c>
      <c r="C14" s="32"/>
      <c r="D14" s="71"/>
      <c r="E14" s="55"/>
    </row>
    <row r="15" spans="1:5" ht="15">
      <c r="A15" s="13">
        <v>754</v>
      </c>
      <c r="B15" s="15" t="s">
        <v>184</v>
      </c>
      <c r="C15" s="32"/>
      <c r="D15" s="71">
        <v>-6183.95</v>
      </c>
      <c r="E15" s="55">
        <v>-7619.43</v>
      </c>
    </row>
    <row r="16" spans="1:5" ht="30">
      <c r="A16" s="13">
        <v>755</v>
      </c>
      <c r="B16" s="15" t="s">
        <v>185</v>
      </c>
      <c r="C16" s="32"/>
      <c r="D16" s="71">
        <v>-801878.11</v>
      </c>
      <c r="E16" s="55">
        <v>-799206.67</v>
      </c>
    </row>
    <row r="17" spans="1:5" ht="15">
      <c r="A17" s="13">
        <v>756</v>
      </c>
      <c r="B17" s="15" t="s">
        <v>186</v>
      </c>
      <c r="C17" s="32"/>
      <c r="D17" s="71">
        <v>-263918.84</v>
      </c>
      <c r="E17" s="55">
        <v>-239186.85</v>
      </c>
    </row>
    <row r="18" spans="1:5" ht="15">
      <c r="A18" s="13">
        <v>757</v>
      </c>
      <c r="B18" s="15" t="s">
        <v>187</v>
      </c>
      <c r="C18" s="32"/>
      <c r="D18" s="71">
        <v>-60896.85</v>
      </c>
      <c r="E18" s="55">
        <v>-4269.41</v>
      </c>
    </row>
    <row r="19" spans="1:5" ht="15">
      <c r="A19" s="13">
        <v>758</v>
      </c>
      <c r="B19" s="15" t="s">
        <v>188</v>
      </c>
      <c r="C19" s="32"/>
      <c r="D19" s="71">
        <v>147535.89</v>
      </c>
      <c r="E19" s="55">
        <v>88501.58</v>
      </c>
    </row>
    <row r="20" spans="1:5" ht="15">
      <c r="A20" s="13"/>
      <c r="B20" s="14" t="s">
        <v>189</v>
      </c>
      <c r="C20" s="32"/>
      <c r="D20" s="56">
        <f>D21+D22+D23+D24</f>
        <v>169316.26</v>
      </c>
      <c r="E20" s="54">
        <f>E21+E22+E23+E24</f>
        <v>209964.63</v>
      </c>
    </row>
    <row r="21" spans="1:5" ht="15">
      <c r="A21" s="13">
        <v>760</v>
      </c>
      <c r="B21" s="15" t="s">
        <v>190</v>
      </c>
      <c r="C21" s="32"/>
      <c r="D21" s="71">
        <v>7149.7</v>
      </c>
      <c r="E21" s="55">
        <v>10501.66</v>
      </c>
    </row>
    <row r="22" spans="1:5" ht="17.25" customHeight="1">
      <c r="A22" s="13">
        <v>764</v>
      </c>
      <c r="B22" s="15" t="s">
        <v>191</v>
      </c>
      <c r="C22" s="32"/>
      <c r="D22" s="71"/>
      <c r="E22" s="55"/>
    </row>
    <row r="23" spans="1:5" ht="15">
      <c r="A23" s="13">
        <v>768</v>
      </c>
      <c r="B23" s="15" t="s">
        <v>192</v>
      </c>
      <c r="C23" s="32"/>
      <c r="D23" s="71"/>
      <c r="E23" s="55"/>
    </row>
    <row r="24" spans="1:5" ht="17.25" customHeight="1">
      <c r="A24" s="13">
        <v>769</v>
      </c>
      <c r="B24" s="15" t="s">
        <v>193</v>
      </c>
      <c r="C24" s="32"/>
      <c r="D24" s="71">
        <v>162166.56</v>
      </c>
      <c r="E24" s="55">
        <v>199462.97</v>
      </c>
    </row>
    <row r="25" spans="1:5" ht="15.75" customHeight="1">
      <c r="A25" s="13"/>
      <c r="B25" s="14" t="s">
        <v>194</v>
      </c>
      <c r="C25" s="32"/>
      <c r="D25" s="56">
        <f>D26+D37+D43</f>
        <v>1768812.1099999994</v>
      </c>
      <c r="E25" s="54">
        <f>E26+E37+E43</f>
        <v>2515835.52</v>
      </c>
    </row>
    <row r="26" spans="1:5" ht="17.25" customHeight="1">
      <c r="A26" s="13"/>
      <c r="B26" s="14" t="s">
        <v>195</v>
      </c>
      <c r="C26" s="32"/>
      <c r="D26" s="56">
        <f>D27+D28+D29+D30+D31+D32+D33+D34+D35+D36</f>
        <v>1738528.2899999996</v>
      </c>
      <c r="E26" s="54">
        <f>E27+E28+E29+E30+E31+E32+E33+E34+E35+E36</f>
        <v>1977294.13</v>
      </c>
    </row>
    <row r="27" spans="1:5" ht="15.75" customHeight="1">
      <c r="A27" s="13">
        <v>400</v>
      </c>
      <c r="B27" s="15" t="s">
        <v>196</v>
      </c>
      <c r="C27" s="32"/>
      <c r="D27" s="71">
        <v>1496667.88</v>
      </c>
      <c r="E27" s="55">
        <v>1679520.76</v>
      </c>
    </row>
    <row r="28" spans="1:5" ht="15.75" customHeight="1">
      <c r="A28" s="13"/>
      <c r="B28" s="15" t="s">
        <v>197</v>
      </c>
      <c r="C28" s="32"/>
      <c r="D28" s="71">
        <v>160117.92</v>
      </c>
      <c r="E28" s="55">
        <v>166868.59</v>
      </c>
    </row>
    <row r="29" spans="1:5" ht="30" customHeight="1">
      <c r="A29" s="13">
        <v>402</v>
      </c>
      <c r="B29" s="15" t="s">
        <v>198</v>
      </c>
      <c r="C29" s="32"/>
      <c r="D29" s="71">
        <v>-155163.79</v>
      </c>
      <c r="E29" s="55">
        <v>-105934.36</v>
      </c>
    </row>
    <row r="30" spans="1:5" ht="27.75" customHeight="1">
      <c r="A30" s="13">
        <v>403</v>
      </c>
      <c r="B30" s="15" t="s">
        <v>199</v>
      </c>
      <c r="C30" s="32"/>
      <c r="D30" s="71">
        <v>133642.11</v>
      </c>
      <c r="E30" s="55">
        <v>25136.58</v>
      </c>
    </row>
    <row r="31" spans="1:5" ht="28.5" customHeight="1">
      <c r="A31" s="13">
        <v>404</v>
      </c>
      <c r="B31" s="15" t="s">
        <v>200</v>
      </c>
      <c r="C31" s="32"/>
      <c r="D31" s="71">
        <v>-145592.09</v>
      </c>
      <c r="E31" s="55">
        <v>-97225.1</v>
      </c>
    </row>
    <row r="32" spans="1:5" s="70" customFormat="1" ht="19.5" customHeight="1">
      <c r="A32" s="67">
        <v>405</v>
      </c>
      <c r="B32" s="68" t="s">
        <v>201</v>
      </c>
      <c r="C32" s="69"/>
      <c r="D32" s="71">
        <v>29258.51</v>
      </c>
      <c r="E32" s="55">
        <v>-238606.03</v>
      </c>
    </row>
    <row r="33" spans="1:5" s="70" customFormat="1" ht="27.75" customHeight="1">
      <c r="A33" s="67">
        <v>406</v>
      </c>
      <c r="B33" s="68" t="s">
        <v>202</v>
      </c>
      <c r="C33" s="69"/>
      <c r="D33" s="71">
        <v>104125.28</v>
      </c>
      <c r="E33" s="55">
        <v>81041.46</v>
      </c>
    </row>
    <row r="34" spans="1:5" s="70" customFormat="1" ht="18.75" customHeight="1">
      <c r="A34" s="67">
        <v>407</v>
      </c>
      <c r="B34" s="68" t="s">
        <v>203</v>
      </c>
      <c r="C34" s="69"/>
      <c r="D34" s="71">
        <v>-83202.14</v>
      </c>
      <c r="E34" s="55">
        <v>230952.37</v>
      </c>
    </row>
    <row r="35" spans="1:6" s="70" customFormat="1" ht="28.5" customHeight="1">
      <c r="A35" s="67">
        <v>408</v>
      </c>
      <c r="B35" s="68" t="s">
        <v>204</v>
      </c>
      <c r="C35" s="69"/>
      <c r="D35" s="71"/>
      <c r="E35" s="55"/>
      <c r="F35" s="74"/>
    </row>
    <row r="36" spans="1:5" s="70" customFormat="1" ht="15.75" customHeight="1">
      <c r="A36" s="67">
        <v>409</v>
      </c>
      <c r="B36" s="68" t="s">
        <v>205</v>
      </c>
      <c r="C36" s="69"/>
      <c r="D36" s="71">
        <v>198674.61</v>
      </c>
      <c r="E36" s="55">
        <v>235539.86</v>
      </c>
    </row>
    <row r="37" spans="1:5" ht="15.75" customHeight="1">
      <c r="A37" s="13"/>
      <c r="B37" s="14" t="s">
        <v>206</v>
      </c>
      <c r="C37" s="32"/>
      <c r="D37" s="56">
        <f>D38+D39+D40+D41+D42</f>
        <v>-402032.52</v>
      </c>
      <c r="E37" s="54">
        <f>E38+E39+E40+E41+E42</f>
        <v>0</v>
      </c>
    </row>
    <row r="38" spans="1:5" ht="18.75" customHeight="1">
      <c r="A38" s="13" t="s">
        <v>207</v>
      </c>
      <c r="B38" s="15" t="s">
        <v>208</v>
      </c>
      <c r="C38" s="32"/>
      <c r="D38" s="71"/>
      <c r="E38" s="55"/>
    </row>
    <row r="39" spans="1:5" ht="17.25" customHeight="1">
      <c r="A39" s="13" t="s">
        <v>209</v>
      </c>
      <c r="B39" s="15" t="s">
        <v>210</v>
      </c>
      <c r="C39" s="32"/>
      <c r="D39" s="71"/>
      <c r="E39" s="55"/>
    </row>
    <row r="40" spans="1:5" ht="17.25" customHeight="1">
      <c r="A40" s="13">
        <v>415</v>
      </c>
      <c r="B40" s="15" t="s">
        <v>211</v>
      </c>
      <c r="C40" s="32"/>
      <c r="D40" s="71">
        <v>-402032.52</v>
      </c>
      <c r="E40" s="55">
        <v>0</v>
      </c>
    </row>
    <row r="41" spans="1:5" ht="15.75" customHeight="1">
      <c r="A41" s="13">
        <v>416.417</v>
      </c>
      <c r="B41" s="15" t="s">
        <v>212</v>
      </c>
      <c r="C41" s="32"/>
      <c r="D41" s="71"/>
      <c r="E41" s="55"/>
    </row>
    <row r="42" spans="1:5" ht="15.75" customHeight="1">
      <c r="A42" s="13">
        <v>418.419</v>
      </c>
      <c r="B42" s="15" t="s">
        <v>213</v>
      </c>
      <c r="C42" s="32"/>
      <c r="D42" s="71"/>
      <c r="E42" s="71"/>
    </row>
    <row r="43" spans="1:5" ht="18" customHeight="1">
      <c r="A43" s="13"/>
      <c r="B43" s="14" t="s">
        <v>214</v>
      </c>
      <c r="C43" s="32"/>
      <c r="D43" s="56">
        <f>D44+D45+D46+D47+D48+D49+D50+D51+D52</f>
        <v>432316.33999999997</v>
      </c>
      <c r="E43" s="54">
        <f>E44+E45+E46+E47+E48+E49+E50+E51+E52</f>
        <v>538541.39</v>
      </c>
    </row>
    <row r="44" spans="1:5" ht="15.75" customHeight="1">
      <c r="A44" s="13">
        <v>420</v>
      </c>
      <c r="B44" s="15" t="s">
        <v>215</v>
      </c>
      <c r="C44" s="32"/>
      <c r="D44" s="71">
        <v>90063.38</v>
      </c>
      <c r="E44" s="55">
        <v>64439.68</v>
      </c>
    </row>
    <row r="45" spans="1:5" ht="15.75" customHeight="1">
      <c r="A45" s="13">
        <v>421</v>
      </c>
      <c r="B45" s="15" t="s">
        <v>216</v>
      </c>
      <c r="C45" s="32"/>
      <c r="D45" s="71"/>
      <c r="E45" s="55"/>
    </row>
    <row r="46" spans="1:5" ht="15.75" customHeight="1">
      <c r="A46" s="13">
        <v>422</v>
      </c>
      <c r="B46" s="15" t="s">
        <v>217</v>
      </c>
      <c r="C46" s="32"/>
      <c r="D46" s="71">
        <v>103335.73</v>
      </c>
      <c r="E46" s="55">
        <v>101202.19</v>
      </c>
    </row>
    <row r="47" spans="1:5" ht="18" customHeight="1">
      <c r="A47" s="13">
        <v>423</v>
      </c>
      <c r="B47" s="15" t="s">
        <v>218</v>
      </c>
      <c r="C47" s="32"/>
      <c r="D47" s="71">
        <v>55223.28</v>
      </c>
      <c r="E47" s="55">
        <v>53832.45</v>
      </c>
    </row>
    <row r="48" spans="1:5" ht="17.25" customHeight="1">
      <c r="A48" s="13">
        <v>424</v>
      </c>
      <c r="B48" s="15" t="s">
        <v>219</v>
      </c>
      <c r="C48" s="32"/>
      <c r="D48" s="71">
        <v>182769.2</v>
      </c>
      <c r="E48" s="71">
        <v>258379.62</v>
      </c>
    </row>
    <row r="49" spans="1:6" ht="16.5" customHeight="1">
      <c r="A49" s="13">
        <v>429</v>
      </c>
      <c r="B49" s="15" t="s">
        <v>220</v>
      </c>
      <c r="C49" s="32"/>
      <c r="D49" s="71">
        <v>924.75</v>
      </c>
      <c r="E49" s="71">
        <v>60687.45</v>
      </c>
      <c r="F49" s="85"/>
    </row>
    <row r="50" spans="1:5" ht="29.25" customHeight="1">
      <c r="A50" s="13">
        <v>460</v>
      </c>
      <c r="B50" s="15" t="s">
        <v>221</v>
      </c>
      <c r="C50" s="32"/>
      <c r="D50" s="71"/>
      <c r="E50" s="55"/>
    </row>
    <row r="51" spans="1:5" ht="18" customHeight="1">
      <c r="A51" s="13">
        <v>463</v>
      </c>
      <c r="B51" s="15" t="s">
        <v>222</v>
      </c>
      <c r="C51" s="32"/>
      <c r="D51" s="71"/>
      <c r="E51" s="55"/>
    </row>
    <row r="52" spans="1:5" ht="15" customHeight="1">
      <c r="A52" s="13">
        <v>462.469</v>
      </c>
      <c r="B52" s="15" t="s">
        <v>223</v>
      </c>
      <c r="C52" s="32"/>
      <c r="D52" s="71"/>
      <c r="E52" s="55"/>
    </row>
    <row r="53" spans="1:5" ht="15.75" customHeight="1">
      <c r="A53" s="13"/>
      <c r="B53" s="14" t="s">
        <v>224</v>
      </c>
      <c r="C53" s="32"/>
      <c r="D53" s="56">
        <f>D10-D25</f>
        <v>3065168.96</v>
      </c>
      <c r="E53" s="54">
        <f>E10-E25</f>
        <v>2358856.360000001</v>
      </c>
    </row>
    <row r="54" spans="1:6" ht="19.5" customHeight="1">
      <c r="A54" s="13"/>
      <c r="B54" s="14" t="s">
        <v>225</v>
      </c>
      <c r="C54" s="32"/>
      <c r="D54" s="56">
        <f>D55+D56+D57+D58+D62+D67+D74+D75</f>
        <v>2177852.09</v>
      </c>
      <c r="E54" s="54">
        <f>E55+E56+E57+E58+E62+E67+E74+E75</f>
        <v>2249388.08</v>
      </c>
      <c r="F54" s="57"/>
    </row>
    <row r="55" spans="1:5" ht="18.75" customHeight="1">
      <c r="A55" s="13"/>
      <c r="B55" s="14" t="s">
        <v>226</v>
      </c>
      <c r="C55" s="32"/>
      <c r="D55" s="71">
        <v>1288767.07</v>
      </c>
      <c r="E55" s="55">
        <v>1227777.43</v>
      </c>
    </row>
    <row r="56" spans="1:5" ht="16.5" customHeight="1">
      <c r="A56" s="13"/>
      <c r="B56" s="14" t="s">
        <v>227</v>
      </c>
      <c r="C56" s="32"/>
      <c r="D56" s="71">
        <v>-46828.38</v>
      </c>
      <c r="E56" s="55">
        <v>50774.96</v>
      </c>
    </row>
    <row r="57" spans="1:5" ht="18" customHeight="1">
      <c r="A57" s="13"/>
      <c r="B57" s="14" t="s">
        <v>228</v>
      </c>
      <c r="C57" s="32"/>
      <c r="D57" s="71">
        <v>87219.19</v>
      </c>
      <c r="E57" s="55">
        <v>129542.33</v>
      </c>
    </row>
    <row r="58" spans="1:5" ht="15">
      <c r="A58" s="12"/>
      <c r="B58" s="14" t="s">
        <v>229</v>
      </c>
      <c r="C58" s="32"/>
      <c r="D58" s="56">
        <f>D59+D60+D61</f>
        <v>452393.73</v>
      </c>
      <c r="E58" s="54">
        <f>E59+E60+E61</f>
        <v>466403.29000000004</v>
      </c>
    </row>
    <row r="59" spans="1:5" ht="18" customHeight="1">
      <c r="A59" s="13"/>
      <c r="B59" s="15" t="s">
        <v>230</v>
      </c>
      <c r="C59" s="32"/>
      <c r="D59" s="71">
        <v>378120.68</v>
      </c>
      <c r="E59" s="55">
        <v>389559.77</v>
      </c>
    </row>
    <row r="60" spans="1:5" ht="15">
      <c r="A60" s="13"/>
      <c r="B60" s="15" t="s">
        <v>231</v>
      </c>
      <c r="C60" s="32"/>
      <c r="D60" s="71">
        <v>49858.48</v>
      </c>
      <c r="E60" s="55">
        <v>51893.65</v>
      </c>
    </row>
    <row r="61" spans="1:5" ht="15">
      <c r="A61" s="13"/>
      <c r="B61" s="15" t="s">
        <v>232</v>
      </c>
      <c r="C61" s="32"/>
      <c r="D61" s="71">
        <v>24414.57</v>
      </c>
      <c r="E61" s="55">
        <v>24949.87</v>
      </c>
    </row>
    <row r="62" spans="1:5" ht="15">
      <c r="A62" s="12"/>
      <c r="B62" s="14" t="s">
        <v>233</v>
      </c>
      <c r="C62" s="32"/>
      <c r="D62" s="56">
        <f>D63+D64+D65+D66</f>
        <v>99206.29000000001</v>
      </c>
      <c r="E62" s="54">
        <f>E63+E64+E65+E66</f>
        <v>100083.1</v>
      </c>
    </row>
    <row r="63" spans="1:5" ht="30">
      <c r="A63" s="13"/>
      <c r="B63" s="15" t="s">
        <v>234</v>
      </c>
      <c r="C63" s="55"/>
      <c r="D63" s="71">
        <v>32814.79</v>
      </c>
      <c r="E63" s="55">
        <v>34630.05</v>
      </c>
    </row>
    <row r="64" spans="1:5" ht="14.25" customHeight="1">
      <c r="A64" s="13"/>
      <c r="B64" s="15" t="s">
        <v>235</v>
      </c>
      <c r="C64" s="32"/>
      <c r="D64" s="71">
        <v>28416.17</v>
      </c>
      <c r="E64" s="55">
        <v>25958.98</v>
      </c>
    </row>
    <row r="65" spans="1:5" ht="15.75" customHeight="1">
      <c r="A65" s="13"/>
      <c r="B65" s="15" t="s">
        <v>236</v>
      </c>
      <c r="C65" s="32"/>
      <c r="D65" s="71">
        <v>37975.33</v>
      </c>
      <c r="E65" s="55">
        <v>39494.07</v>
      </c>
    </row>
    <row r="66" spans="1:5" ht="15">
      <c r="A66" s="13"/>
      <c r="B66" s="15" t="s">
        <v>237</v>
      </c>
      <c r="C66" s="32"/>
      <c r="D66" s="71"/>
      <c r="E66" s="55"/>
    </row>
    <row r="67" spans="1:5" ht="15">
      <c r="A67" s="12"/>
      <c r="B67" s="14" t="s">
        <v>238</v>
      </c>
      <c r="C67" s="32"/>
      <c r="D67" s="56">
        <f>D68+D69+D70+D71+D72+D73</f>
        <v>384559.55999999994</v>
      </c>
      <c r="E67" s="54">
        <f>E68+E69+E70+E71+E72+E73</f>
        <v>344479.78</v>
      </c>
    </row>
    <row r="68" spans="1:5" ht="44.25" customHeight="1">
      <c r="A68" s="13"/>
      <c r="B68" s="15" t="s">
        <v>239</v>
      </c>
      <c r="C68" s="32"/>
      <c r="D68" s="71">
        <v>60177.45</v>
      </c>
      <c r="E68" s="55">
        <v>52298.64</v>
      </c>
    </row>
    <row r="69" spans="1:5" ht="15.75" customHeight="1">
      <c r="A69" s="13"/>
      <c r="B69" s="15" t="s">
        <v>240</v>
      </c>
      <c r="C69" s="32"/>
      <c r="D69" s="71">
        <v>8112.87</v>
      </c>
      <c r="E69" s="55">
        <v>10528.38</v>
      </c>
    </row>
    <row r="70" spans="1:5" ht="15.75" customHeight="1">
      <c r="A70" s="13"/>
      <c r="B70" s="15" t="s">
        <v>241</v>
      </c>
      <c r="C70" s="32"/>
      <c r="D70" s="71">
        <v>11914.86</v>
      </c>
      <c r="E70" s="55">
        <v>13752.13</v>
      </c>
    </row>
    <row r="71" spans="1:5" ht="15.75" customHeight="1">
      <c r="A71" s="13"/>
      <c r="B71" s="15" t="s">
        <v>242</v>
      </c>
      <c r="C71" s="32"/>
      <c r="D71" s="71">
        <v>59574.09</v>
      </c>
      <c r="E71" s="55">
        <v>43760.15</v>
      </c>
    </row>
    <row r="72" spans="1:5" ht="15.75" customHeight="1">
      <c r="A72" s="13"/>
      <c r="B72" s="15" t="s">
        <v>243</v>
      </c>
      <c r="C72" s="32"/>
      <c r="D72" s="71">
        <v>161163.19</v>
      </c>
      <c r="E72" s="55">
        <v>133793.88</v>
      </c>
    </row>
    <row r="73" spans="1:5" ht="15.75" customHeight="1">
      <c r="A73" s="13"/>
      <c r="B73" s="15" t="s">
        <v>244</v>
      </c>
      <c r="C73" s="32"/>
      <c r="D73" s="71">
        <v>83617.1</v>
      </c>
      <c r="E73" s="55">
        <v>90346.6</v>
      </c>
    </row>
    <row r="74" spans="1:5" ht="15.75" customHeight="1">
      <c r="A74" s="13"/>
      <c r="B74" s="14" t="s">
        <v>245</v>
      </c>
      <c r="C74" s="32"/>
      <c r="D74" s="86">
        <v>50806.11</v>
      </c>
      <c r="E74" s="55">
        <v>56274.85</v>
      </c>
    </row>
    <row r="75" spans="1:5" ht="15.75" customHeight="1">
      <c r="A75" s="13">
        <v>706</v>
      </c>
      <c r="B75" s="14" t="s">
        <v>246</v>
      </c>
      <c r="C75" s="32"/>
      <c r="D75" s="86">
        <v>-138271.48</v>
      </c>
      <c r="E75" s="55">
        <v>-125947.66</v>
      </c>
    </row>
    <row r="76" spans="1:5" ht="15.75" customHeight="1">
      <c r="A76" s="13"/>
      <c r="B76" s="14" t="s">
        <v>247</v>
      </c>
      <c r="C76" s="32"/>
      <c r="D76" s="56">
        <f>D53-D54</f>
        <v>887316.8700000001</v>
      </c>
      <c r="E76" s="54">
        <f>E53-E54</f>
        <v>109468.28000000073</v>
      </c>
    </row>
    <row r="77" spans="1:5" ht="15.75" customHeight="1">
      <c r="A77" s="13"/>
      <c r="B77" s="14" t="s">
        <v>248</v>
      </c>
      <c r="C77" s="32"/>
      <c r="D77" s="56">
        <f>D92+D109</f>
        <v>418797.44</v>
      </c>
      <c r="E77" s="56">
        <f>E92+E109</f>
        <v>475143.4</v>
      </c>
    </row>
    <row r="78" spans="1:5" ht="31.5" customHeight="1">
      <c r="A78" s="13"/>
      <c r="B78" s="14" t="s">
        <v>249</v>
      </c>
      <c r="C78" s="32"/>
      <c r="D78" s="56">
        <f>D79+D80+D81+D82+D83+D84</f>
        <v>407498.34</v>
      </c>
      <c r="E78" s="54">
        <f>E79+E80+E81+E82+E83+E84</f>
        <v>493312.78</v>
      </c>
    </row>
    <row r="79" spans="1:5" ht="15.75" customHeight="1">
      <c r="A79" s="13">
        <v>770</v>
      </c>
      <c r="B79" s="15" t="s">
        <v>250</v>
      </c>
      <c r="C79" s="32"/>
      <c r="D79" s="71">
        <v>403780.34</v>
      </c>
      <c r="E79" s="55">
        <f>494609.39-2385.63</f>
        <v>492223.76</v>
      </c>
    </row>
    <row r="80" spans="1:5" ht="29.25" customHeight="1">
      <c r="A80" s="13">
        <v>771</v>
      </c>
      <c r="B80" s="15" t="s">
        <v>251</v>
      </c>
      <c r="C80" s="32"/>
      <c r="D80" s="71"/>
      <c r="E80" s="55">
        <v>589.02</v>
      </c>
    </row>
    <row r="81" spans="1:5" ht="16.5" customHeight="1">
      <c r="A81" s="13">
        <v>772</v>
      </c>
      <c r="B81" s="15" t="s">
        <v>252</v>
      </c>
      <c r="C81" s="32"/>
      <c r="D81" s="71">
        <v>1758.5</v>
      </c>
      <c r="E81" s="55"/>
    </row>
    <row r="82" spans="1:5" ht="15" customHeight="1">
      <c r="A82" s="13">
        <v>774</v>
      </c>
      <c r="B82" s="15" t="s">
        <v>253</v>
      </c>
      <c r="C82" s="32"/>
      <c r="D82" s="71"/>
      <c r="E82" s="55"/>
    </row>
    <row r="83" spans="1:5" ht="15.75" customHeight="1">
      <c r="A83" s="13">
        <v>775</v>
      </c>
      <c r="B83" s="15" t="s">
        <v>254</v>
      </c>
      <c r="C83" s="32"/>
      <c r="D83" s="71"/>
      <c r="E83" s="55"/>
    </row>
    <row r="84" spans="1:5" ht="46.5" customHeight="1">
      <c r="A84" s="16" t="s">
        <v>255</v>
      </c>
      <c r="B84" s="15" t="s">
        <v>256</v>
      </c>
      <c r="C84" s="32"/>
      <c r="D84" s="71">
        <v>1959.5</v>
      </c>
      <c r="E84" s="55">
        <v>500</v>
      </c>
    </row>
    <row r="85" spans="1:5" ht="27.75" customHeight="1">
      <c r="A85" s="13"/>
      <c r="B85" s="14" t="s">
        <v>257</v>
      </c>
      <c r="C85" s="32"/>
      <c r="D85" s="56">
        <f>D86+D87+D88+D89+D90+D91</f>
        <v>56290.33</v>
      </c>
      <c r="E85" s="54">
        <f>E86+E87+E88+E89+E90+E91</f>
        <v>72445.86</v>
      </c>
    </row>
    <row r="86" spans="1:5" ht="17.25" customHeight="1">
      <c r="A86" s="13">
        <v>730</v>
      </c>
      <c r="B86" s="15" t="s">
        <v>258</v>
      </c>
      <c r="C86" s="32"/>
      <c r="D86" s="71">
        <v>47800.88</v>
      </c>
      <c r="E86" s="55">
        <v>70877.28</v>
      </c>
    </row>
    <row r="87" spans="1:5" ht="18" customHeight="1">
      <c r="A87" s="13">
        <v>732</v>
      </c>
      <c r="B87" s="15" t="s">
        <v>259</v>
      </c>
      <c r="C87" s="32"/>
      <c r="D87" s="71"/>
      <c r="E87" s="55"/>
    </row>
    <row r="88" spans="1:5" ht="18.75" customHeight="1">
      <c r="A88" s="13">
        <v>734</v>
      </c>
      <c r="B88" s="15" t="s">
        <v>260</v>
      </c>
      <c r="C88" s="32"/>
      <c r="D88" s="71"/>
      <c r="E88" s="55">
        <v>0</v>
      </c>
    </row>
    <row r="89" spans="1:5" ht="15.75" customHeight="1">
      <c r="A89" s="13">
        <v>735</v>
      </c>
      <c r="B89" s="15" t="s">
        <v>261</v>
      </c>
      <c r="C89" s="32"/>
      <c r="D89" s="71"/>
      <c r="E89" s="55"/>
    </row>
    <row r="90" spans="1:5" ht="45.75" customHeight="1">
      <c r="A90" s="16" t="s">
        <v>262</v>
      </c>
      <c r="B90" s="15" t="s">
        <v>263</v>
      </c>
      <c r="C90" s="32"/>
      <c r="D90" s="71"/>
      <c r="E90" s="55">
        <v>0</v>
      </c>
    </row>
    <row r="91" spans="1:5" ht="63.75" customHeight="1">
      <c r="A91" s="16" t="s">
        <v>264</v>
      </c>
      <c r="B91" s="15" t="s">
        <v>265</v>
      </c>
      <c r="C91" s="32"/>
      <c r="D91" s="71">
        <f>5005.2+3484.25</f>
        <v>8489.45</v>
      </c>
      <c r="E91" s="55">
        <v>1568.58</v>
      </c>
    </row>
    <row r="92" spans="1:5" ht="33.75" customHeight="1">
      <c r="A92" s="13"/>
      <c r="B92" s="14" t="s">
        <v>266</v>
      </c>
      <c r="C92" s="32"/>
      <c r="D92" s="56">
        <f>D78-D85</f>
        <v>351208.01</v>
      </c>
      <c r="E92" s="54">
        <f>E78-E85</f>
        <v>420866.92000000004</v>
      </c>
    </row>
    <row r="93" spans="1:5" ht="32.25" customHeight="1">
      <c r="A93" s="13"/>
      <c r="B93" s="65" t="s">
        <v>267</v>
      </c>
      <c r="C93" s="32"/>
      <c r="D93" s="54">
        <f>D94+D95+D96+D97+D98+D99+D100</f>
        <v>67589.43</v>
      </c>
      <c r="E93" s="54">
        <f>E94+E95+E96+E97+E98+E99+E100</f>
        <v>54276.479999999996</v>
      </c>
    </row>
    <row r="94" spans="1:5" ht="17.25" customHeight="1">
      <c r="A94" s="13">
        <v>770</v>
      </c>
      <c r="B94" s="15" t="s">
        <v>268</v>
      </c>
      <c r="C94" s="32"/>
      <c r="D94" s="55"/>
      <c r="E94" s="55">
        <v>2385.63</v>
      </c>
    </row>
    <row r="95" spans="1:5" ht="15.75" customHeight="1">
      <c r="A95" s="13">
        <v>772</v>
      </c>
      <c r="B95" s="15" t="s">
        <v>269</v>
      </c>
      <c r="C95" s="32"/>
      <c r="D95" s="55"/>
      <c r="E95" s="55"/>
    </row>
    <row r="96" spans="1:5" ht="15.75" customHeight="1">
      <c r="A96" s="17">
        <v>771774</v>
      </c>
      <c r="B96" s="15" t="s">
        <v>270</v>
      </c>
      <c r="C96" s="32"/>
      <c r="D96" s="55"/>
      <c r="E96" s="55"/>
    </row>
    <row r="97" spans="1:5" ht="14.25" customHeight="1">
      <c r="A97" s="13">
        <v>773</v>
      </c>
      <c r="B97" s="15" t="s">
        <v>271</v>
      </c>
      <c r="C97" s="32"/>
      <c r="D97" s="55"/>
      <c r="E97" s="55"/>
    </row>
    <row r="98" spans="1:5" ht="40.5" customHeight="1">
      <c r="A98" s="16" t="s">
        <v>272</v>
      </c>
      <c r="B98" s="15" t="s">
        <v>273</v>
      </c>
      <c r="C98" s="32"/>
      <c r="D98" s="55"/>
      <c r="E98" s="55"/>
    </row>
    <row r="99" spans="1:5" ht="15" customHeight="1">
      <c r="A99" s="13" t="s">
        <v>274</v>
      </c>
      <c r="B99" s="15" t="s">
        <v>275</v>
      </c>
      <c r="C99" s="32"/>
      <c r="D99" s="55"/>
      <c r="E99" s="55"/>
    </row>
    <row r="100" spans="1:5" ht="46.5" customHeight="1">
      <c r="A100" s="16" t="s">
        <v>359</v>
      </c>
      <c r="B100" s="15" t="s">
        <v>276</v>
      </c>
      <c r="C100" s="32"/>
      <c r="D100" s="55">
        <f>300+8882.54+58406.89</f>
        <v>67589.43</v>
      </c>
      <c r="E100" s="55">
        <f>88.95+7093.56+44708.34</f>
        <v>51890.85</v>
      </c>
    </row>
    <row r="101" spans="1:5" ht="37.5" customHeight="1">
      <c r="A101" s="13"/>
      <c r="B101" s="65" t="s">
        <v>277</v>
      </c>
      <c r="C101" s="32"/>
      <c r="D101" s="54">
        <f>D102+D103+D104+D105+D106+D107+D108</f>
        <v>0</v>
      </c>
      <c r="E101" s="54">
        <f>E102+E103+E104+E105+E106+E107+E108</f>
        <v>0</v>
      </c>
    </row>
    <row r="102" spans="1:5" ht="18" customHeight="1">
      <c r="A102" s="13">
        <v>730</v>
      </c>
      <c r="B102" s="15" t="s">
        <v>278</v>
      </c>
      <c r="C102" s="32"/>
      <c r="D102" s="55"/>
      <c r="E102" s="55"/>
    </row>
    <row r="103" spans="1:5" ht="17.25" customHeight="1">
      <c r="A103" s="13">
        <v>732</v>
      </c>
      <c r="B103" s="15" t="s">
        <v>279</v>
      </c>
      <c r="C103" s="32"/>
      <c r="D103" s="55"/>
      <c r="E103" s="55"/>
    </row>
    <row r="104" spans="1:5" ht="15.75" customHeight="1">
      <c r="A104" s="13" t="s">
        <v>360</v>
      </c>
      <c r="B104" s="15" t="s">
        <v>280</v>
      </c>
      <c r="C104" s="32"/>
      <c r="D104" s="55"/>
      <c r="E104" s="55"/>
    </row>
    <row r="105" spans="1:5" ht="15.75" customHeight="1">
      <c r="A105" s="16" t="s">
        <v>281</v>
      </c>
      <c r="B105" s="15" t="s">
        <v>282</v>
      </c>
      <c r="C105" s="32"/>
      <c r="D105" s="55"/>
      <c r="E105" s="55"/>
    </row>
    <row r="106" spans="1:5" ht="31.5" customHeight="1">
      <c r="A106" s="16" t="s">
        <v>283</v>
      </c>
      <c r="B106" s="15" t="s">
        <v>284</v>
      </c>
      <c r="C106" s="32"/>
      <c r="D106" s="55"/>
      <c r="E106" s="55"/>
    </row>
    <row r="107" spans="1:5" ht="25.5" customHeight="1">
      <c r="A107" s="17">
        <v>745746747</v>
      </c>
      <c r="B107" s="15" t="s">
        <v>285</v>
      </c>
      <c r="C107" s="32"/>
      <c r="D107" s="55"/>
      <c r="E107" s="55"/>
    </row>
    <row r="108" spans="1:5" ht="15.75" customHeight="1">
      <c r="A108" s="17">
        <v>748749</v>
      </c>
      <c r="B108" s="15" t="s">
        <v>286</v>
      </c>
      <c r="C108" s="32"/>
      <c r="D108" s="55"/>
      <c r="E108" s="55"/>
    </row>
    <row r="109" spans="1:5" ht="36" customHeight="1">
      <c r="A109" s="13"/>
      <c r="B109" s="14" t="s">
        <v>287</v>
      </c>
      <c r="C109" s="32"/>
      <c r="D109" s="54">
        <f>D93-D101</f>
        <v>67589.43</v>
      </c>
      <c r="E109" s="54">
        <f>E93-E101</f>
        <v>54276.479999999996</v>
      </c>
    </row>
    <row r="110" spans="1:6" ht="32.25" customHeight="1">
      <c r="A110" s="13"/>
      <c r="B110" s="14" t="s">
        <v>288</v>
      </c>
      <c r="C110" s="32"/>
      <c r="D110" s="54">
        <f>D76+D77</f>
        <v>1306114.31</v>
      </c>
      <c r="E110" s="54">
        <f>E76+E77</f>
        <v>584611.6800000007</v>
      </c>
      <c r="F110" s="57"/>
    </row>
    <row r="111" spans="1:5" ht="15.75" customHeight="1">
      <c r="A111" s="13"/>
      <c r="B111" s="14" t="s">
        <v>289</v>
      </c>
      <c r="C111" s="32"/>
      <c r="D111" s="54">
        <f>D112+D113</f>
        <v>0</v>
      </c>
      <c r="E111" s="54">
        <f>E112+E113</f>
        <v>0</v>
      </c>
    </row>
    <row r="112" spans="1:5" ht="15.75" customHeight="1">
      <c r="A112" s="13">
        <v>820</v>
      </c>
      <c r="B112" s="15" t="s">
        <v>290</v>
      </c>
      <c r="C112" s="32"/>
      <c r="D112" s="55"/>
      <c r="E112" s="55"/>
    </row>
    <row r="113" spans="1:5" ht="15.75" customHeight="1">
      <c r="A113" s="13">
        <v>823</v>
      </c>
      <c r="B113" s="15" t="s">
        <v>291</v>
      </c>
      <c r="C113" s="32"/>
      <c r="D113" s="55"/>
      <c r="E113" s="55"/>
    </row>
    <row r="114" spans="1:7" ht="21.75" customHeight="1">
      <c r="A114" s="13"/>
      <c r="B114" s="14" t="s">
        <v>292</v>
      </c>
      <c r="C114" s="55"/>
      <c r="D114" s="54">
        <f>D110-D111</f>
        <v>1306114.31</v>
      </c>
      <c r="E114" s="54">
        <f>E110-E111</f>
        <v>584611.6800000007</v>
      </c>
      <c r="F114" s="84"/>
      <c r="G114" s="84"/>
    </row>
    <row r="115" spans="1:5" ht="19.5" customHeight="1">
      <c r="A115" s="13"/>
      <c r="B115" s="14" t="s">
        <v>293</v>
      </c>
      <c r="C115" s="32"/>
      <c r="D115" s="55"/>
      <c r="E115" s="55"/>
    </row>
    <row r="116" spans="1:5" ht="42" customHeight="1">
      <c r="A116" s="16" t="s">
        <v>294</v>
      </c>
      <c r="B116" s="15" t="s">
        <v>295</v>
      </c>
      <c r="C116" s="32"/>
      <c r="D116" s="55"/>
      <c r="E116" s="55"/>
    </row>
    <row r="117" spans="1:5" ht="20.25" customHeight="1">
      <c r="A117" s="13"/>
      <c r="B117" s="14" t="s">
        <v>296</v>
      </c>
      <c r="C117" s="55"/>
      <c r="D117" s="66">
        <f>D114/19402</f>
        <v>67.31853984125348</v>
      </c>
      <c r="E117" s="66">
        <f>E114/19402</f>
        <v>30.13151633852184</v>
      </c>
    </row>
    <row r="118" spans="1:5" ht="15">
      <c r="A118" s="4"/>
      <c r="B118" s="6"/>
      <c r="C118" s="7"/>
      <c r="D118" s="7"/>
      <c r="E118" s="7"/>
    </row>
    <row r="119" spans="1:5" s="33" customFormat="1" ht="15">
      <c r="A119" s="50" t="s">
        <v>348</v>
      </c>
      <c r="B119" s="37"/>
      <c r="C119" s="118"/>
      <c r="D119" s="118"/>
      <c r="E119" s="40"/>
    </row>
    <row r="120" spans="1:5" ht="15">
      <c r="A120" s="50" t="s">
        <v>349</v>
      </c>
      <c r="B120" s="36"/>
      <c r="D120" s="57"/>
      <c r="E120" s="57"/>
    </row>
    <row r="121" spans="1:3" ht="15">
      <c r="A121" s="36"/>
      <c r="B121" s="36"/>
      <c r="C121" s="5"/>
    </row>
    <row r="122" spans="1:2" ht="15">
      <c r="A122" s="33" t="s">
        <v>354</v>
      </c>
      <c r="B122" s="33"/>
    </row>
    <row r="123" spans="1:3" ht="15">
      <c r="A123" s="38" t="s">
        <v>368</v>
      </c>
      <c r="B123" s="39"/>
      <c r="C123" s="2"/>
    </row>
  </sheetData>
  <sheetProtection/>
  <mergeCells count="7">
    <mergeCell ref="D7:E7"/>
    <mergeCell ref="C119:D119"/>
    <mergeCell ref="A5:E5"/>
    <mergeCell ref="A6:E6"/>
    <mergeCell ref="A7:A8"/>
    <mergeCell ref="B7:B8"/>
    <mergeCell ref="C7:C8"/>
  </mergeCells>
  <printOptions/>
  <pageMargins left="0.2755905511811024" right="0.2755905511811024" top="0.2362204724409449" bottom="0.1968503937007874" header="0.31496062992125984" footer="0.1968503937007874"/>
  <pageSetup fitToHeight="2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zoomScalePageLayoutView="0" workbookViewId="0" topLeftCell="A1">
      <selection activeCell="G9" sqref="G9"/>
    </sheetView>
  </sheetViews>
  <sheetFormatPr defaultColWidth="9.140625" defaultRowHeight="15"/>
  <cols>
    <col min="1" max="1" width="11.00390625" style="0" customWidth="1"/>
    <col min="2" max="2" width="50.00390625" style="0" customWidth="1"/>
    <col min="3" max="3" width="16.28125" style="0" customWidth="1"/>
    <col min="4" max="4" width="20.140625" style="0" customWidth="1"/>
    <col min="5" max="5" width="21.57421875" style="0" customWidth="1"/>
  </cols>
  <sheetData>
    <row r="1" spans="1:5" ht="15">
      <c r="A1" s="33" t="s">
        <v>350</v>
      </c>
      <c r="B1" s="33"/>
      <c r="C1" s="33"/>
      <c r="D1" s="33"/>
      <c r="E1" s="33"/>
    </row>
    <row r="2" spans="1:5" ht="15">
      <c r="A2" s="33" t="s">
        <v>351</v>
      </c>
      <c r="B2" s="33"/>
      <c r="C2" s="33"/>
      <c r="D2" s="33"/>
      <c r="E2" s="33"/>
    </row>
    <row r="3" spans="1:5" ht="15">
      <c r="A3" s="33" t="s">
        <v>352</v>
      </c>
      <c r="B3" s="33"/>
      <c r="C3" s="33"/>
      <c r="D3" s="33"/>
      <c r="E3" s="33"/>
    </row>
    <row r="4" spans="1:5" ht="15">
      <c r="A4" s="33" t="s">
        <v>353</v>
      </c>
      <c r="B4" s="33"/>
      <c r="C4" s="33"/>
      <c r="D4" s="33"/>
      <c r="E4" s="33"/>
    </row>
    <row r="5" spans="1:5" ht="15">
      <c r="A5" s="124" t="s">
        <v>340</v>
      </c>
      <c r="B5" s="124"/>
      <c r="C5" s="124"/>
      <c r="D5" s="124"/>
      <c r="E5" s="124"/>
    </row>
    <row r="6" spans="1:5" ht="15">
      <c r="A6" s="125" t="s">
        <v>362</v>
      </c>
      <c r="B6" s="125"/>
      <c r="C6" s="125"/>
      <c r="D6" s="125"/>
      <c r="E6" s="125"/>
    </row>
    <row r="7" spans="1:5" ht="15">
      <c r="A7" s="121"/>
      <c r="B7" s="121" t="s">
        <v>0</v>
      </c>
      <c r="C7" s="122" t="s">
        <v>1</v>
      </c>
      <c r="D7" s="123" t="s">
        <v>2</v>
      </c>
      <c r="E7" s="123"/>
    </row>
    <row r="8" spans="1:5" ht="15">
      <c r="A8" s="121"/>
      <c r="B8" s="121"/>
      <c r="C8" s="122"/>
      <c r="D8" s="18" t="s">
        <v>3</v>
      </c>
      <c r="E8" s="18" t="s">
        <v>4</v>
      </c>
    </row>
    <row r="9" spans="1:5" ht="15">
      <c r="A9" s="19"/>
      <c r="B9" s="19">
        <v>1</v>
      </c>
      <c r="C9" s="19">
        <v>2</v>
      </c>
      <c r="D9" s="20">
        <v>3</v>
      </c>
      <c r="E9" s="20">
        <v>4</v>
      </c>
    </row>
    <row r="10" spans="1:5" ht="15">
      <c r="A10" s="11" t="s">
        <v>5</v>
      </c>
      <c r="B10" s="21" t="s">
        <v>6</v>
      </c>
      <c r="C10" s="41"/>
      <c r="D10" s="80">
        <f>D25</f>
        <v>300767</v>
      </c>
      <c r="E10" s="60">
        <f>E25</f>
        <v>606074.0699999984</v>
      </c>
    </row>
    <row r="11" spans="1:5" ht="15">
      <c r="A11" s="22">
        <v>1</v>
      </c>
      <c r="B11" s="23" t="s">
        <v>7</v>
      </c>
      <c r="C11" s="42"/>
      <c r="D11" s="81">
        <f>D12+D13+D14+D15</f>
        <v>7662224</v>
      </c>
      <c r="E11" s="61">
        <f>E12+E13+E14+E15</f>
        <v>15576634.1</v>
      </c>
    </row>
    <row r="12" spans="1:5" ht="17.25" customHeight="1">
      <c r="A12" s="25"/>
      <c r="B12" s="26" t="s">
        <v>8</v>
      </c>
      <c r="C12" s="42"/>
      <c r="D12" s="82">
        <v>5287523</v>
      </c>
      <c r="E12" s="62">
        <v>10735074.61</v>
      </c>
    </row>
    <row r="13" spans="1:5" ht="15">
      <c r="A13" s="25"/>
      <c r="B13" s="24" t="s">
        <v>9</v>
      </c>
      <c r="C13" s="42"/>
      <c r="D13" s="82"/>
      <c r="E13" s="62">
        <v>55637</v>
      </c>
    </row>
    <row r="14" spans="1:5" ht="15">
      <c r="A14" s="25"/>
      <c r="B14" s="24" t="s">
        <v>10</v>
      </c>
      <c r="C14" s="42"/>
      <c r="D14" s="82">
        <v>2374701</v>
      </c>
      <c r="E14" s="62">
        <f>4789438.49-3516</f>
        <v>4785922.49</v>
      </c>
    </row>
    <row r="15" spans="1:5" ht="15">
      <c r="A15" s="25"/>
      <c r="B15" s="24" t="s">
        <v>11</v>
      </c>
      <c r="C15" s="42"/>
      <c r="D15" s="82"/>
      <c r="E15" s="62"/>
    </row>
    <row r="16" spans="1:5" ht="15">
      <c r="A16" s="22">
        <v>2</v>
      </c>
      <c r="B16" s="23" t="s">
        <v>12</v>
      </c>
      <c r="C16" s="42"/>
      <c r="D16" s="83">
        <f>D17+D18+D19+D20+D21+D22+D23+D24</f>
        <v>7361457</v>
      </c>
      <c r="E16" s="63">
        <f>E17+E18+E19+E20+E21+E22+E23+E24</f>
        <v>14970560.030000001</v>
      </c>
    </row>
    <row r="17" spans="1:5" ht="26.25">
      <c r="A17" s="13"/>
      <c r="B17" s="26" t="s">
        <v>13</v>
      </c>
      <c r="C17" s="42"/>
      <c r="D17" s="82">
        <v>1464766</v>
      </c>
      <c r="E17" s="62">
        <v>4035213</v>
      </c>
    </row>
    <row r="18" spans="1:5" ht="26.25">
      <c r="A18" s="13"/>
      <c r="B18" s="26" t="s">
        <v>14</v>
      </c>
      <c r="C18" s="42"/>
      <c r="D18" s="82">
        <v>414744</v>
      </c>
      <c r="E18" s="62">
        <v>842230</v>
      </c>
    </row>
    <row r="19" spans="1:5" ht="26.25">
      <c r="A19" s="13"/>
      <c r="B19" s="26" t="s">
        <v>15</v>
      </c>
      <c r="C19" s="42"/>
      <c r="D19" s="82">
        <v>1129214</v>
      </c>
      <c r="E19" s="62">
        <v>2297624</v>
      </c>
    </row>
    <row r="20" spans="1:5" ht="15">
      <c r="A20" s="13"/>
      <c r="B20" s="26" t="s">
        <v>16</v>
      </c>
      <c r="C20" s="42"/>
      <c r="D20" s="82">
        <v>346251</v>
      </c>
      <c r="E20" s="62">
        <v>497167</v>
      </c>
    </row>
    <row r="21" spans="1:5" ht="15">
      <c r="A21" s="13"/>
      <c r="B21" s="26" t="s">
        <v>17</v>
      </c>
      <c r="C21" s="42"/>
      <c r="D21" s="82">
        <v>46562</v>
      </c>
      <c r="E21" s="62">
        <v>159803</v>
      </c>
    </row>
    <row r="22" spans="1:5" ht="15">
      <c r="A22" s="13"/>
      <c r="B22" s="26" t="s">
        <v>18</v>
      </c>
      <c r="C22" s="42"/>
      <c r="D22" s="82">
        <v>258097</v>
      </c>
      <c r="E22" s="62">
        <v>534367.03</v>
      </c>
    </row>
    <row r="23" spans="1:5" ht="15">
      <c r="A23" s="13"/>
      <c r="B23" s="26" t="s">
        <v>19</v>
      </c>
      <c r="C23" s="42"/>
      <c r="D23" s="82">
        <v>3701823</v>
      </c>
      <c r="E23" s="62">
        <v>6604156</v>
      </c>
    </row>
    <row r="24" spans="1:5" ht="15">
      <c r="A24" s="13"/>
      <c r="B24" s="26" t="s">
        <v>20</v>
      </c>
      <c r="C24" s="42"/>
      <c r="D24" s="82"/>
      <c r="E24" s="62"/>
    </row>
    <row r="25" spans="1:5" ht="15">
      <c r="A25" s="22">
        <v>3</v>
      </c>
      <c r="B25" s="23" t="s">
        <v>21</v>
      </c>
      <c r="C25" s="42"/>
      <c r="D25" s="83">
        <f>D11-D16</f>
        <v>300767</v>
      </c>
      <c r="E25" s="63">
        <f>E11-E16</f>
        <v>606074.0699999984</v>
      </c>
    </row>
    <row r="26" spans="1:5" ht="15">
      <c r="A26" s="11" t="s">
        <v>22</v>
      </c>
      <c r="B26" s="21" t="s">
        <v>23</v>
      </c>
      <c r="C26" s="42"/>
      <c r="D26" s="83">
        <f>D42</f>
        <v>346681</v>
      </c>
      <c r="E26" s="63">
        <f>E42</f>
        <v>1071718.8899999997</v>
      </c>
    </row>
    <row r="27" spans="1:5" ht="15">
      <c r="A27" s="22">
        <v>1</v>
      </c>
      <c r="B27" s="23" t="s">
        <v>24</v>
      </c>
      <c r="C27" s="42"/>
      <c r="D27" s="83">
        <f>D28+D29+D30+D31+D32</f>
        <v>4604854</v>
      </c>
      <c r="E27" s="63">
        <f>E28+E29+E30+E31+E32</f>
        <v>6978309.06</v>
      </c>
    </row>
    <row r="28" spans="1:5" ht="15">
      <c r="A28" s="25"/>
      <c r="B28" s="24" t="s">
        <v>25</v>
      </c>
      <c r="C28" s="42"/>
      <c r="D28" s="82"/>
      <c r="E28" s="62"/>
    </row>
    <row r="29" spans="1:5" ht="15">
      <c r="A29" s="25"/>
      <c r="B29" s="24" t="s">
        <v>26</v>
      </c>
      <c r="C29" s="42"/>
      <c r="D29" s="82">
        <v>454854</v>
      </c>
      <c r="E29" s="62">
        <v>1045278</v>
      </c>
    </row>
    <row r="30" spans="1:5" ht="15">
      <c r="A30" s="25"/>
      <c r="B30" s="24" t="s">
        <v>27</v>
      </c>
      <c r="C30" s="42"/>
      <c r="D30" s="82"/>
      <c r="E30" s="62">
        <v>1209</v>
      </c>
    </row>
    <row r="31" spans="1:5" ht="15">
      <c r="A31" s="25"/>
      <c r="B31" s="26" t="s">
        <v>28</v>
      </c>
      <c r="C31" s="42"/>
      <c r="D31" s="82"/>
      <c r="E31" s="62">
        <v>3515</v>
      </c>
    </row>
    <row r="32" spans="1:5" ht="15">
      <c r="A32" s="25"/>
      <c r="B32" s="26" t="s">
        <v>29</v>
      </c>
      <c r="C32" s="42"/>
      <c r="D32" s="82">
        <v>4150000</v>
      </c>
      <c r="E32" s="62">
        <v>5928307.06</v>
      </c>
    </row>
    <row r="33" spans="1:5" ht="15">
      <c r="A33" s="22">
        <v>2</v>
      </c>
      <c r="B33" s="23" t="s">
        <v>30</v>
      </c>
      <c r="C33" s="42"/>
      <c r="D33" s="83">
        <f>D34+D35+D36+D37+D38+D39+D40+D41</f>
        <v>4258173</v>
      </c>
      <c r="E33" s="63">
        <f>E34+E35+E36+E37+E38+E39+E40+E41</f>
        <v>5906590.17</v>
      </c>
    </row>
    <row r="34" spans="1:5" ht="26.25">
      <c r="A34" s="25"/>
      <c r="B34" s="26" t="s">
        <v>31</v>
      </c>
      <c r="C34" s="42"/>
      <c r="D34" s="82">
        <v>1202400</v>
      </c>
      <c r="E34" s="62">
        <v>3224621</v>
      </c>
    </row>
    <row r="35" spans="1:5" ht="26.25">
      <c r="A35" s="25"/>
      <c r="B35" s="26" t="s">
        <v>32</v>
      </c>
      <c r="C35" s="42"/>
      <c r="D35" s="82"/>
      <c r="E35" s="62"/>
    </row>
    <row r="36" spans="1:5" ht="39">
      <c r="A36" s="25"/>
      <c r="B36" s="26" t="s">
        <v>33</v>
      </c>
      <c r="C36" s="42"/>
      <c r="D36" s="82"/>
      <c r="E36" s="62"/>
    </row>
    <row r="37" spans="1:5" ht="39">
      <c r="A37" s="25"/>
      <c r="B37" s="26" t="s">
        <v>34</v>
      </c>
      <c r="C37" s="42"/>
      <c r="D37" s="82"/>
      <c r="E37" s="62"/>
    </row>
    <row r="38" spans="1:5" ht="26.25">
      <c r="A38" s="25"/>
      <c r="B38" s="26" t="s">
        <v>35</v>
      </c>
      <c r="C38" s="42"/>
      <c r="D38" s="82"/>
      <c r="E38" s="62"/>
    </row>
    <row r="39" spans="1:5" ht="26.25">
      <c r="A39" s="25"/>
      <c r="B39" s="26" t="s">
        <v>36</v>
      </c>
      <c r="C39" s="42"/>
      <c r="D39" s="82">
        <v>2985000</v>
      </c>
      <c r="E39" s="62">
        <v>2535000</v>
      </c>
    </row>
    <row r="40" spans="1:5" ht="30" customHeight="1">
      <c r="A40" s="25"/>
      <c r="B40" s="26" t="s">
        <v>37</v>
      </c>
      <c r="C40" s="42"/>
      <c r="D40" s="82">
        <v>40673</v>
      </c>
      <c r="E40" s="62">
        <v>110085.07</v>
      </c>
    </row>
    <row r="41" spans="1:5" ht="15">
      <c r="A41" s="25"/>
      <c r="B41" s="26" t="s">
        <v>38</v>
      </c>
      <c r="C41" s="42"/>
      <c r="D41" s="82">
        <v>30100</v>
      </c>
      <c r="E41" s="62">
        <v>36884.1</v>
      </c>
    </row>
    <row r="42" spans="1:5" ht="15">
      <c r="A42" s="22">
        <v>3</v>
      </c>
      <c r="B42" s="23" t="s">
        <v>39</v>
      </c>
      <c r="C42" s="42"/>
      <c r="D42" s="83">
        <f>D27-D33</f>
        <v>346681</v>
      </c>
      <c r="E42" s="63">
        <f>E27-E33</f>
        <v>1071718.8899999997</v>
      </c>
    </row>
    <row r="43" spans="1:5" ht="15">
      <c r="A43" s="11" t="s">
        <v>40</v>
      </c>
      <c r="B43" s="21" t="s">
        <v>41</v>
      </c>
      <c r="C43" s="42"/>
      <c r="D43" s="63">
        <f>D54</f>
        <v>-575583</v>
      </c>
      <c r="E43" s="63">
        <f>E54</f>
        <v>-1633556.3599999999</v>
      </c>
    </row>
    <row r="44" spans="1:5" ht="15">
      <c r="A44" s="22">
        <v>1</v>
      </c>
      <c r="B44" s="23" t="s">
        <v>42</v>
      </c>
      <c r="C44" s="42"/>
      <c r="D44" s="63">
        <f>D45+D46+D47+D48</f>
        <v>44434</v>
      </c>
      <c r="E44" s="63">
        <f>E45+E46+E47+E48</f>
        <v>73526.71</v>
      </c>
    </row>
    <row r="45" spans="1:5" ht="15">
      <c r="A45" s="25"/>
      <c r="B45" s="26" t="s">
        <v>43</v>
      </c>
      <c r="C45" s="42"/>
      <c r="D45" s="62"/>
      <c r="E45" s="62"/>
    </row>
    <row r="46" spans="1:5" ht="15">
      <c r="A46" s="25"/>
      <c r="B46" s="26" t="s">
        <v>44</v>
      </c>
      <c r="C46" s="42"/>
      <c r="D46" s="62"/>
      <c r="E46" s="62"/>
    </row>
    <row r="47" spans="1:5" ht="15">
      <c r="A47" s="25"/>
      <c r="B47" s="26" t="s">
        <v>45</v>
      </c>
      <c r="C47" s="42"/>
      <c r="D47" s="62">
        <v>44434</v>
      </c>
      <c r="E47" s="62">
        <v>73526.71</v>
      </c>
    </row>
    <row r="48" spans="1:5" ht="15">
      <c r="A48" s="25"/>
      <c r="B48" s="26" t="s">
        <v>46</v>
      </c>
      <c r="C48" s="42"/>
      <c r="D48" s="62"/>
      <c r="E48" s="62"/>
    </row>
    <row r="49" spans="1:5" ht="15">
      <c r="A49" s="22">
        <v>2</v>
      </c>
      <c r="B49" s="27" t="s">
        <v>47</v>
      </c>
      <c r="C49" s="42"/>
      <c r="D49" s="63">
        <f>D50+D51+D52+D53</f>
        <v>620017</v>
      </c>
      <c r="E49" s="63">
        <f>E50+E51+E52+E53</f>
        <v>1707083.0699999998</v>
      </c>
    </row>
    <row r="50" spans="1:5" ht="15">
      <c r="A50" s="25"/>
      <c r="B50" s="26" t="s">
        <v>48</v>
      </c>
      <c r="C50" s="42"/>
      <c r="D50" s="62"/>
      <c r="E50" s="62"/>
    </row>
    <row r="51" spans="1:5" ht="15">
      <c r="A51" s="25"/>
      <c r="B51" s="26" t="s">
        <v>49</v>
      </c>
      <c r="C51" s="42"/>
      <c r="D51" s="62"/>
      <c r="E51" s="62">
        <v>500000</v>
      </c>
    </row>
    <row r="52" spans="1:5" ht="15">
      <c r="A52" s="25"/>
      <c r="B52" s="26" t="s">
        <v>50</v>
      </c>
      <c r="C52" s="42"/>
      <c r="D52" s="62"/>
      <c r="E52" s="62">
        <v>364083</v>
      </c>
    </row>
    <row r="53" spans="1:5" ht="15">
      <c r="A53" s="25"/>
      <c r="B53" s="26" t="s">
        <v>51</v>
      </c>
      <c r="C53" s="42"/>
      <c r="D53" s="62">
        <v>620017</v>
      </c>
      <c r="E53" s="62">
        <v>843000.07</v>
      </c>
    </row>
    <row r="54" spans="1:5" ht="15">
      <c r="A54" s="22">
        <v>3</v>
      </c>
      <c r="B54" s="23" t="s">
        <v>52</v>
      </c>
      <c r="C54" s="42"/>
      <c r="D54" s="61">
        <f>D44-D49</f>
        <v>-575583</v>
      </c>
      <c r="E54" s="61">
        <f>E44-E49</f>
        <v>-1633556.3599999999</v>
      </c>
    </row>
    <row r="55" spans="1:5" ht="15">
      <c r="A55" s="24"/>
      <c r="B55" s="24"/>
      <c r="C55" s="42"/>
      <c r="D55" s="64"/>
      <c r="E55" s="64"/>
    </row>
    <row r="56" spans="1:5" ht="15">
      <c r="A56" s="12" t="s">
        <v>53</v>
      </c>
      <c r="B56" s="28" t="s">
        <v>54</v>
      </c>
      <c r="C56" s="42"/>
      <c r="D56" s="61">
        <f>D10+D26+D43</f>
        <v>71865</v>
      </c>
      <c r="E56" s="61">
        <f>E10+E26+E43</f>
        <v>44236.59999999823</v>
      </c>
    </row>
    <row r="57" spans="1:5" ht="15">
      <c r="A57" s="24"/>
      <c r="B57" s="24"/>
      <c r="C57" s="42"/>
      <c r="D57" s="64"/>
      <c r="E57" s="64"/>
    </row>
    <row r="58" spans="1:5" ht="15">
      <c r="A58" s="24"/>
      <c r="B58" s="28" t="s">
        <v>55</v>
      </c>
      <c r="C58" s="42"/>
      <c r="D58" s="61">
        <f>D59+D56</f>
        <v>260505</v>
      </c>
      <c r="E58" s="61">
        <f>E59+E56</f>
        <v>188639.59999999823</v>
      </c>
    </row>
    <row r="59" spans="1:5" ht="15">
      <c r="A59" s="24"/>
      <c r="B59" s="28" t="s">
        <v>56</v>
      </c>
      <c r="C59" s="42"/>
      <c r="D59" s="62">
        <v>188640</v>
      </c>
      <c r="E59" s="62">
        <v>144403</v>
      </c>
    </row>
    <row r="60" spans="1:5" ht="15">
      <c r="A60" s="29"/>
      <c r="B60" s="29"/>
      <c r="C60" s="29"/>
      <c r="D60" s="29"/>
      <c r="E60" s="29"/>
    </row>
    <row r="61" spans="1:5" ht="15">
      <c r="A61" s="43" t="s">
        <v>348</v>
      </c>
      <c r="B61" s="44"/>
      <c r="C61" s="43"/>
      <c r="D61" s="29"/>
      <c r="E61" s="29"/>
    </row>
    <row r="62" spans="1:7" ht="15">
      <c r="A62" s="43" t="s">
        <v>355</v>
      </c>
      <c r="B62" s="44"/>
      <c r="C62" s="43"/>
      <c r="D62" s="29"/>
      <c r="E62" s="29"/>
      <c r="F62" s="1"/>
      <c r="G62" s="1"/>
    </row>
    <row r="63" spans="1:5" ht="15">
      <c r="A63" s="45"/>
      <c r="B63" s="43"/>
      <c r="C63" s="43"/>
      <c r="D63" s="29"/>
      <c r="E63" s="29"/>
    </row>
    <row r="64" spans="1:5" ht="15">
      <c r="A64" s="46" t="s">
        <v>354</v>
      </c>
      <c r="B64" s="43"/>
      <c r="C64" s="43"/>
      <c r="D64" s="29"/>
      <c r="E64" s="29"/>
    </row>
    <row r="65" spans="1:5" ht="30">
      <c r="A65" s="47" t="s">
        <v>364</v>
      </c>
      <c r="B65" s="47"/>
      <c r="C65" s="48"/>
      <c r="D65" s="29"/>
      <c r="E65" s="29"/>
    </row>
  </sheetData>
  <sheetProtection/>
  <mergeCells count="6">
    <mergeCell ref="A7:A8"/>
    <mergeCell ref="B7:B8"/>
    <mergeCell ref="C7:C8"/>
    <mergeCell ref="D7:E7"/>
    <mergeCell ref="A5:E5"/>
    <mergeCell ref="A6:E6"/>
  </mergeCells>
  <printOptions/>
  <pageMargins left="0.31496062992125984" right="0.2362204724409449" top="0.35433070866141736" bottom="0.1968503937007874" header="0.31496062992125984" footer="0.1968503937007874"/>
  <pageSetup fitToHeight="1" fitToWidth="1"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tabSelected="1" view="pageLayout" workbookViewId="0" topLeftCell="A1">
      <selection activeCell="E33" sqref="E33"/>
    </sheetView>
  </sheetViews>
  <sheetFormatPr defaultColWidth="9.140625" defaultRowHeight="15"/>
  <cols>
    <col min="1" max="1" width="50.57421875" style="0" customWidth="1"/>
    <col min="2" max="2" width="14.7109375" style="0" customWidth="1"/>
    <col min="3" max="3" width="13.8515625" style="0" customWidth="1"/>
    <col min="4" max="4" width="17.140625" style="0" customWidth="1"/>
    <col min="5" max="5" width="20.00390625" style="0" customWidth="1"/>
    <col min="6" max="6" width="17.421875" style="0" customWidth="1"/>
    <col min="7" max="7" width="15.140625" style="0" customWidth="1"/>
    <col min="8" max="8" width="15.00390625" style="0" customWidth="1"/>
    <col min="9" max="9" width="17.00390625" style="0" customWidth="1"/>
    <col min="10" max="10" width="19.140625" style="0" customWidth="1"/>
    <col min="11" max="11" width="18.00390625" style="0" customWidth="1"/>
    <col min="12" max="12" width="15.8515625" style="0" customWidth="1"/>
  </cols>
  <sheetData>
    <row r="1" spans="1:3" ht="15">
      <c r="A1" s="33" t="s">
        <v>350</v>
      </c>
      <c r="B1" s="33"/>
      <c r="C1" s="33"/>
    </row>
    <row r="2" spans="1:3" ht="15">
      <c r="A2" s="33" t="s">
        <v>357</v>
      </c>
      <c r="B2" s="33"/>
      <c r="C2" s="33"/>
    </row>
    <row r="3" spans="1:3" ht="15">
      <c r="A3" s="33" t="s">
        <v>352</v>
      </c>
      <c r="B3" s="33"/>
      <c r="C3" s="33"/>
    </row>
    <row r="4" spans="1:3" ht="15">
      <c r="A4" s="33" t="s">
        <v>358</v>
      </c>
      <c r="B4" s="33"/>
      <c r="C4" s="33"/>
    </row>
    <row r="5" spans="1:11" ht="15">
      <c r="A5" s="126" t="s">
        <v>326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</row>
    <row r="6" spans="1:11" ht="15">
      <c r="A6" s="127" t="s">
        <v>363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</row>
    <row r="7" spans="1:11" ht="75">
      <c r="A7" s="16" t="s">
        <v>298</v>
      </c>
      <c r="B7" s="16" t="s">
        <v>299</v>
      </c>
      <c r="C7" s="16" t="s">
        <v>300</v>
      </c>
      <c r="D7" s="16" t="s">
        <v>301</v>
      </c>
      <c r="E7" s="16" t="s">
        <v>302</v>
      </c>
      <c r="F7" s="16" t="s">
        <v>303</v>
      </c>
      <c r="G7" s="16" t="s">
        <v>304</v>
      </c>
      <c r="H7" s="16" t="s">
        <v>305</v>
      </c>
      <c r="I7" s="16" t="s">
        <v>306</v>
      </c>
      <c r="J7" s="16" t="s">
        <v>307</v>
      </c>
      <c r="K7" s="16" t="s">
        <v>308</v>
      </c>
    </row>
    <row r="8" spans="1:11" ht="21" customHeight="1">
      <c r="A8" s="14" t="s">
        <v>309</v>
      </c>
      <c r="B8" s="55">
        <v>4033303</v>
      </c>
      <c r="C8" s="55"/>
      <c r="D8" s="55"/>
      <c r="E8" s="55">
        <v>1248</v>
      </c>
      <c r="F8" s="55"/>
      <c r="G8" s="55"/>
      <c r="H8" s="55"/>
      <c r="I8" s="55"/>
      <c r="J8" s="55">
        <v>753165</v>
      </c>
      <c r="K8" s="59">
        <f aca="true" t="shared" si="0" ref="K8:K19">B8+C8+D8+E8+F8+G8+H8+I8+J8</f>
        <v>4787716</v>
      </c>
    </row>
    <row r="9" spans="1:11" ht="15">
      <c r="A9" s="15" t="s">
        <v>310</v>
      </c>
      <c r="B9" s="55"/>
      <c r="C9" s="55"/>
      <c r="D9" s="55"/>
      <c r="E9" s="55"/>
      <c r="F9" s="55"/>
      <c r="G9" s="55"/>
      <c r="H9" s="55"/>
      <c r="I9" s="55"/>
      <c r="J9" s="55"/>
      <c r="K9" s="54">
        <f t="shared" si="0"/>
        <v>0</v>
      </c>
    </row>
    <row r="10" spans="1:11" ht="15">
      <c r="A10" s="15" t="s">
        <v>311</v>
      </c>
      <c r="B10" s="55"/>
      <c r="C10" s="55"/>
      <c r="D10" s="55"/>
      <c r="E10" s="55"/>
      <c r="F10" s="55"/>
      <c r="G10" s="55"/>
      <c r="H10" s="55"/>
      <c r="I10" s="55"/>
      <c r="J10" s="55"/>
      <c r="K10" s="54">
        <f t="shared" si="0"/>
        <v>0</v>
      </c>
    </row>
    <row r="11" spans="1:11" ht="30">
      <c r="A11" s="15" t="s">
        <v>312</v>
      </c>
      <c r="B11" s="55"/>
      <c r="C11" s="55"/>
      <c r="D11" s="55"/>
      <c r="E11" s="55"/>
      <c r="F11" s="55"/>
      <c r="G11" s="55"/>
      <c r="H11" s="55"/>
      <c r="I11" s="55"/>
      <c r="J11" s="55"/>
      <c r="K11" s="54">
        <f t="shared" si="0"/>
        <v>0</v>
      </c>
    </row>
    <row r="12" spans="1:11" ht="30">
      <c r="A12" s="15" t="s">
        <v>313</v>
      </c>
      <c r="B12" s="55"/>
      <c r="C12" s="55"/>
      <c r="D12" s="55"/>
      <c r="E12" s="55">
        <v>-1599</v>
      </c>
      <c r="F12" s="55"/>
      <c r="G12" s="55"/>
      <c r="H12" s="55"/>
      <c r="I12" s="55"/>
      <c r="J12" s="55"/>
      <c r="K12" s="54">
        <f t="shared" si="0"/>
        <v>-1599</v>
      </c>
    </row>
    <row r="13" spans="1:11" ht="30">
      <c r="A13" s="15" t="s">
        <v>314</v>
      </c>
      <c r="B13" s="55"/>
      <c r="C13" s="55"/>
      <c r="D13" s="55"/>
      <c r="E13" s="55"/>
      <c r="F13" s="55"/>
      <c r="G13" s="55"/>
      <c r="H13" s="55"/>
      <c r="I13" s="55"/>
      <c r="J13" s="55"/>
      <c r="K13" s="54">
        <f t="shared" si="0"/>
        <v>0</v>
      </c>
    </row>
    <row r="14" spans="1:11" ht="30">
      <c r="A14" s="15" t="s">
        <v>315</v>
      </c>
      <c r="B14" s="55"/>
      <c r="C14" s="55"/>
      <c r="D14" s="55"/>
      <c r="E14" s="55"/>
      <c r="F14" s="55"/>
      <c r="G14" s="55"/>
      <c r="H14" s="55"/>
      <c r="I14" s="55"/>
      <c r="J14" s="55"/>
      <c r="K14" s="54">
        <f t="shared" si="0"/>
        <v>0</v>
      </c>
    </row>
    <row r="15" spans="1:11" ht="15">
      <c r="A15" s="15" t="s">
        <v>316</v>
      </c>
      <c r="B15" s="55"/>
      <c r="C15" s="55"/>
      <c r="D15" s="55"/>
      <c r="E15" s="55"/>
      <c r="F15" s="55"/>
      <c r="G15" s="55"/>
      <c r="H15" s="55"/>
      <c r="I15" s="55"/>
      <c r="J15" s="55">
        <v>1010835</v>
      </c>
      <c r="K15" s="54">
        <f t="shared" si="0"/>
        <v>1010835</v>
      </c>
    </row>
    <row r="16" spans="1:11" ht="15">
      <c r="A16" s="15" t="s">
        <v>317</v>
      </c>
      <c r="B16" s="55"/>
      <c r="C16" s="55"/>
      <c r="D16" s="55"/>
      <c r="E16" s="55"/>
      <c r="F16" s="55"/>
      <c r="G16" s="55"/>
      <c r="H16" s="55"/>
      <c r="I16" s="55"/>
      <c r="J16" s="55"/>
      <c r="K16" s="54">
        <f t="shared" si="0"/>
        <v>0</v>
      </c>
    </row>
    <row r="17" spans="1:11" ht="15">
      <c r="A17" s="15" t="s">
        <v>318</v>
      </c>
      <c r="B17" s="55"/>
      <c r="C17" s="55"/>
      <c r="D17" s="55"/>
      <c r="E17" s="55"/>
      <c r="F17" s="55"/>
      <c r="G17" s="55"/>
      <c r="H17" s="55"/>
      <c r="I17" s="55"/>
      <c r="J17" s="55">
        <v>-753165</v>
      </c>
      <c r="K17" s="54">
        <f t="shared" si="0"/>
        <v>-753165</v>
      </c>
    </row>
    <row r="18" spans="1:11" ht="15">
      <c r="A18" s="15" t="s">
        <v>319</v>
      </c>
      <c r="B18" s="55"/>
      <c r="C18" s="55"/>
      <c r="D18" s="55"/>
      <c r="E18" s="55"/>
      <c r="F18" s="55"/>
      <c r="G18" s="55"/>
      <c r="H18" s="55"/>
      <c r="I18" s="55"/>
      <c r="J18" s="55"/>
      <c r="K18" s="54">
        <f t="shared" si="0"/>
        <v>0</v>
      </c>
    </row>
    <row r="19" spans="1:11" ht="21.75" customHeight="1">
      <c r="A19" s="14" t="s">
        <v>320</v>
      </c>
      <c r="B19" s="54">
        <f aca="true" t="shared" si="1" ref="B19:J19">B8+B9+B10+B11+B12+B13+B14+B15+B16+B17+B18</f>
        <v>4033303</v>
      </c>
      <c r="C19" s="54">
        <f t="shared" si="1"/>
        <v>0</v>
      </c>
      <c r="D19" s="54">
        <f t="shared" si="1"/>
        <v>0</v>
      </c>
      <c r="E19" s="54">
        <f t="shared" si="1"/>
        <v>-351</v>
      </c>
      <c r="F19" s="54">
        <f t="shared" si="1"/>
        <v>0</v>
      </c>
      <c r="G19" s="54">
        <f t="shared" si="1"/>
        <v>0</v>
      </c>
      <c r="H19" s="54">
        <f t="shared" si="1"/>
        <v>0</v>
      </c>
      <c r="I19" s="54">
        <f t="shared" si="1"/>
        <v>0</v>
      </c>
      <c r="J19" s="54">
        <f t="shared" si="1"/>
        <v>1010835</v>
      </c>
      <c r="K19" s="54">
        <f t="shared" si="0"/>
        <v>5043787</v>
      </c>
    </row>
    <row r="20" spans="1:11" ht="15">
      <c r="A20" s="30"/>
      <c r="B20" s="58"/>
      <c r="C20" s="58"/>
      <c r="D20" s="58"/>
      <c r="E20" s="58"/>
      <c r="F20" s="58"/>
      <c r="G20" s="58"/>
      <c r="H20" s="58"/>
      <c r="I20" s="58"/>
      <c r="J20" s="58"/>
      <c r="K20" s="58"/>
    </row>
    <row r="21" spans="1:11" ht="15">
      <c r="A21" s="30"/>
      <c r="B21" s="58"/>
      <c r="C21" s="58"/>
      <c r="D21" s="58"/>
      <c r="E21" s="58"/>
      <c r="F21" s="58"/>
      <c r="G21" s="58"/>
      <c r="H21" s="58"/>
      <c r="I21" s="58"/>
      <c r="J21" s="58"/>
      <c r="K21" s="58"/>
    </row>
    <row r="22" spans="1:11" ht="15">
      <c r="A22" s="14" t="s">
        <v>321</v>
      </c>
      <c r="B22" s="54">
        <f aca="true" t="shared" si="2" ref="B22:I22">B19</f>
        <v>4033303</v>
      </c>
      <c r="C22" s="54">
        <f t="shared" si="2"/>
        <v>0</v>
      </c>
      <c r="D22" s="54">
        <f t="shared" si="2"/>
        <v>0</v>
      </c>
      <c r="E22" s="54">
        <f t="shared" si="2"/>
        <v>-351</v>
      </c>
      <c r="F22" s="54">
        <f t="shared" si="2"/>
        <v>0</v>
      </c>
      <c r="G22" s="54">
        <f t="shared" si="2"/>
        <v>0</v>
      </c>
      <c r="H22" s="54">
        <f t="shared" si="2"/>
        <v>0</v>
      </c>
      <c r="I22" s="54">
        <f t="shared" si="2"/>
        <v>0</v>
      </c>
      <c r="J22" s="54">
        <f>J19</f>
        <v>1010835</v>
      </c>
      <c r="K22" s="54">
        <f>SUM(B22:J22)</f>
        <v>5043787</v>
      </c>
    </row>
    <row r="23" spans="1:11" ht="15">
      <c r="A23" s="15" t="s">
        <v>322</v>
      </c>
      <c r="B23" s="55"/>
      <c r="C23" s="55"/>
      <c r="D23" s="55"/>
      <c r="E23" s="55"/>
      <c r="F23" s="55"/>
      <c r="G23" s="55"/>
      <c r="H23" s="55"/>
      <c r="I23" s="55"/>
      <c r="J23" s="55"/>
      <c r="K23" s="54">
        <f aca="true" t="shared" si="3" ref="K23:K32">SUM(B23:J23)</f>
        <v>0</v>
      </c>
    </row>
    <row r="24" spans="1:11" ht="15">
      <c r="A24" s="15" t="s">
        <v>311</v>
      </c>
      <c r="B24" s="55"/>
      <c r="C24" s="55"/>
      <c r="D24" s="55"/>
      <c r="E24" s="55"/>
      <c r="F24" s="55"/>
      <c r="G24" s="55"/>
      <c r="H24" s="55"/>
      <c r="I24" s="55"/>
      <c r="J24" s="55"/>
      <c r="K24" s="54">
        <f t="shared" si="3"/>
        <v>0</v>
      </c>
    </row>
    <row r="25" spans="1:11" ht="30">
      <c r="A25" s="15" t="s">
        <v>312</v>
      </c>
      <c r="B25" s="55"/>
      <c r="C25" s="55"/>
      <c r="D25" s="55"/>
      <c r="E25" s="55"/>
      <c r="F25" s="55"/>
      <c r="G25" s="55"/>
      <c r="H25" s="55"/>
      <c r="I25" s="55"/>
      <c r="J25" s="55"/>
      <c r="K25" s="54">
        <f t="shared" si="3"/>
        <v>0</v>
      </c>
    </row>
    <row r="26" spans="1:11" ht="30">
      <c r="A26" s="15" t="s">
        <v>323</v>
      </c>
      <c r="B26" s="55"/>
      <c r="C26" s="55"/>
      <c r="D26" s="55"/>
      <c r="E26" s="55">
        <v>55737.47</v>
      </c>
      <c r="F26" s="55"/>
      <c r="G26" s="55"/>
      <c r="H26" s="55"/>
      <c r="I26" s="55"/>
      <c r="J26" s="55"/>
      <c r="K26" s="54">
        <f t="shared" si="3"/>
        <v>55737.47</v>
      </c>
    </row>
    <row r="27" spans="1:11" ht="30">
      <c r="A27" s="15" t="s">
        <v>314</v>
      </c>
      <c r="B27" s="55"/>
      <c r="C27" s="55"/>
      <c r="D27" s="55"/>
      <c r="E27" s="55"/>
      <c r="F27" s="55"/>
      <c r="G27" s="55"/>
      <c r="H27" s="55"/>
      <c r="I27" s="55"/>
      <c r="J27" s="55"/>
      <c r="K27" s="54">
        <f t="shared" si="3"/>
        <v>0</v>
      </c>
    </row>
    <row r="28" spans="1:11" ht="30">
      <c r="A28" s="15" t="s">
        <v>324</v>
      </c>
      <c r="B28" s="55"/>
      <c r="C28" s="55"/>
      <c r="D28" s="55"/>
      <c r="E28" s="55"/>
      <c r="F28" s="55"/>
      <c r="G28" s="55"/>
      <c r="H28" s="55"/>
      <c r="I28" s="55"/>
      <c r="J28" s="55"/>
      <c r="K28" s="54">
        <f t="shared" si="3"/>
        <v>0</v>
      </c>
    </row>
    <row r="29" spans="1:11" ht="15">
      <c r="A29" s="15" t="s">
        <v>325</v>
      </c>
      <c r="B29" s="55"/>
      <c r="C29" s="55"/>
      <c r="D29" s="55"/>
      <c r="E29" s="55"/>
      <c r="F29" s="55"/>
      <c r="G29" s="55"/>
      <c r="H29" s="55"/>
      <c r="I29" s="55"/>
      <c r="J29" s="55">
        <v>1306114.31</v>
      </c>
      <c r="K29" s="54">
        <f>SUM(B29:J29)</f>
        <v>1306114.31</v>
      </c>
    </row>
    <row r="30" spans="1:11" ht="15">
      <c r="A30" s="15" t="s">
        <v>317</v>
      </c>
      <c r="B30" s="55"/>
      <c r="C30" s="55"/>
      <c r="D30" s="55"/>
      <c r="E30" s="55"/>
      <c r="F30" s="55"/>
      <c r="G30" s="55"/>
      <c r="H30" s="55"/>
      <c r="I30" s="55"/>
      <c r="J30" s="55"/>
      <c r="K30" s="54">
        <f t="shared" si="3"/>
        <v>0</v>
      </c>
    </row>
    <row r="31" spans="1:11" ht="15">
      <c r="A31" s="15" t="s">
        <v>318</v>
      </c>
      <c r="B31" s="55"/>
      <c r="C31" s="55"/>
      <c r="D31" s="55"/>
      <c r="E31" s="55"/>
      <c r="F31" s="55"/>
      <c r="G31" s="55"/>
      <c r="H31" s="55"/>
      <c r="I31" s="55"/>
      <c r="J31" s="55">
        <v>-606501.33</v>
      </c>
      <c r="K31" s="54">
        <f>SUM(B31:J31)</f>
        <v>-606501.33</v>
      </c>
    </row>
    <row r="32" spans="1:11" ht="15">
      <c r="A32" s="15" t="s">
        <v>319</v>
      </c>
      <c r="B32" s="55"/>
      <c r="C32" s="55"/>
      <c r="D32" s="55"/>
      <c r="E32" s="55"/>
      <c r="F32" s="55"/>
      <c r="G32" s="55"/>
      <c r="H32" s="55"/>
      <c r="I32" s="55"/>
      <c r="J32" s="55"/>
      <c r="K32" s="54">
        <f t="shared" si="3"/>
        <v>0</v>
      </c>
    </row>
    <row r="33" spans="1:12" ht="18" customHeight="1">
      <c r="A33" s="14" t="s">
        <v>366</v>
      </c>
      <c r="B33" s="54">
        <f aca="true" t="shared" si="4" ref="B33:I33">SUM(B22:B32)</f>
        <v>4033303</v>
      </c>
      <c r="C33" s="54">
        <f t="shared" si="4"/>
        <v>0</v>
      </c>
      <c r="D33" s="54">
        <f t="shared" si="4"/>
        <v>0</v>
      </c>
      <c r="E33" s="54">
        <f>SUM(E22:E32)</f>
        <v>55386.47</v>
      </c>
      <c r="F33" s="54">
        <f t="shared" si="4"/>
        <v>0</v>
      </c>
      <c r="G33" s="54">
        <f t="shared" si="4"/>
        <v>0</v>
      </c>
      <c r="H33" s="54">
        <f t="shared" si="4"/>
        <v>0</v>
      </c>
      <c r="I33" s="54">
        <f t="shared" si="4"/>
        <v>0</v>
      </c>
      <c r="J33" s="54">
        <f>SUM(J22:J32)</f>
        <v>1710447.98</v>
      </c>
      <c r="K33" s="54">
        <f>SUM(K22:K32)</f>
        <v>5799137.449999999</v>
      </c>
      <c r="L33" s="57"/>
    </row>
    <row r="35" spans="1:3" ht="15">
      <c r="A35" s="49" t="s">
        <v>345</v>
      </c>
      <c r="B35" s="33"/>
      <c r="C35" s="33"/>
    </row>
    <row r="36" spans="1:3" ht="15">
      <c r="A36" s="49" t="s">
        <v>356</v>
      </c>
      <c r="B36" s="33"/>
      <c r="C36" s="33"/>
    </row>
    <row r="37" spans="1:3" ht="15">
      <c r="A37" s="33"/>
      <c r="B37" s="33"/>
      <c r="C37" s="33"/>
    </row>
    <row r="38" spans="1:3" ht="15">
      <c r="A38" s="33" t="s">
        <v>354</v>
      </c>
      <c r="B38" s="33"/>
      <c r="C38" s="33"/>
    </row>
    <row r="39" spans="1:3" ht="15">
      <c r="A39" s="33" t="s">
        <v>367</v>
      </c>
      <c r="B39" s="33"/>
      <c r="C39" s="33"/>
    </row>
  </sheetData>
  <sheetProtection/>
  <mergeCells count="2">
    <mergeCell ref="A5:K5"/>
    <mergeCell ref="A6:K6"/>
  </mergeCells>
  <printOptions/>
  <pageMargins left="0.33" right="0.16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biljana.batakovic</dc:creator>
  <cp:keywords/>
  <dc:description/>
  <cp:lastModifiedBy>vesnacakic</cp:lastModifiedBy>
  <cp:lastPrinted>2014-07-19T15:16:31Z</cp:lastPrinted>
  <dcterms:created xsi:type="dcterms:W3CDTF">2012-02-03T11:53:42Z</dcterms:created>
  <dcterms:modified xsi:type="dcterms:W3CDTF">2014-07-21T07:22:52Z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11290</vt:i4>
  </property>
</Properties>
</file>