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9600" activeTab="1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<sst xmlns="http://schemas.openxmlformats.org/spreadsheetml/2006/main" count="422" uniqueCount="358">
  <si>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</si>
  <si>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</si>
  <si>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</si>
  <si>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</si>
  <si>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</si>
  <si>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</si>
  <si>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</si>
  <si>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</si>
  <si>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</si>
  <si>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</si>
  <si>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</si>
  <si>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</si>
  <si>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</si>
  <si>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</si>
  <si>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</si>
  <si>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</si>
  <si>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</si>
  <si>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</si>
  <si>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</si>
  <si>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</si>
  <si>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</si>
  <si>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</si>
  <si>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</si>
  <si>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</si>
  <si>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</si>
  <si>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</si>
  <si>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</si>
  <si>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</si>
  <si>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</si>
  <si>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</si>
  <si>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</si>
  <si>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</si>
  <si>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</si>
  <si>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</si>
  <si>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</si>
  <si>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</si>
  <si>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</si>
  <si>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</si>
  <si>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</si>
  <si>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</si>
  <si>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</si>
  <si>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</si>
  <si>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</si>
  <si>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</si>
  <si>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</si>
  <si>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</si>
  <si>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</si>
  <si>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</si>
  <si>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</si>
  <si>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</si>
  <si>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</si>
  <si>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</si>
  <si>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</si>
  <si>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</si>
  <si>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</si>
  <si>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</si>
  <si>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</si>
  <si>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</si>
  <si>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</si>
  <si>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</si>
  <si>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</si>
  <si>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</si>
  <si>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</si>
  <si>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</si>
  <si>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</si>
  <si>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</si>
  <si>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</si>
  <si>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</si>
  <si>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</si>
  <si>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</si>
  <si>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</si>
  <si>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</si>
  <si>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</si>
  <si>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</si>
  <si>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</si>
  <si>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</si>
  <si>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</si>
  <si>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</si>
  <si>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</si>
  <si>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</si>
  <si>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</si>
  <si>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</si>
  <si>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</si>
  <si>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</si>
  <si>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</si>
  <si>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</si>
  <si>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</si>
  <si>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</si>
  <si>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</si>
  <si>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</si>
  <si>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</si>
  <si>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</si>
  <si>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</si>
  <si>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</si>
  <si>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</si>
  <si>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</si>
  <si>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</si>
  <si>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</si>
  <si>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</si>
  <si>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</si>
  <si>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</si>
  <si>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</si>
  <si>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</si>
  <si>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</si>
  <si>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</si>
  <si>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</si>
  <si>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</si>
  <si>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</si>
  <si>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</si>
  <si>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</si>
  <si>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</si>
  <si>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</si>
  <si>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</si>
  <si>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</si>
  <si>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</si>
  <si>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</si>
  <si>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</si>
  <si>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</si>
  <si>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</si>
  <si>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</si>
  <si>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</si>
  <si>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</si>
  <si>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</si>
  <si>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</si>
  <si>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</si>
  <si>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</si>
  <si>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</si>
  <si>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</si>
  <si>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</si>
  <si>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</si>
  <si>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</si>
  <si>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</si>
  <si>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</si>
  <si>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</si>
  <si>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</si>
  <si>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</si>
  <si>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</si>
  <si>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</si>
  <si>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</si>
  <si>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</si>
  <si>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</si>
  <si>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</si>
  <si>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</si>
  <si>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</si>
  <si>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</si>
  <si>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</si>
  <si>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</si>
  <si>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</si>
  <si>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</si>
  <si>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</si>
  <si>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</si>
  <si>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</si>
  <si>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</si>
  <si>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</si>
  <si>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</si>
  <si>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</si>
  <si>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</si>
  <si>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</si>
  <si>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</si>
  <si>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</si>
  <si>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</si>
  <si>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</si>
  <si>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</si>
  <si>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</si>
  <si>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</si>
  <si>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</si>
  <si>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</si>
  <si>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</si>
  <si>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</si>
  <si>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</si>
  <si>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</si>
  <si>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</si>
  <si>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</si>
  <si>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</si>
  <si>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</si>
  <si>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</si>
  <si>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</si>
  <si>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</si>
  <si>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</si>
  <si>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</si>
  <si>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</si>
  <si>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</si>
  <si>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</si>
  <si>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</si>
  <si>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</si>
  <si>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</si>
  <si>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</si>
  <si>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</si>
  <si>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</si>
  <si>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</si>
  <si>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</si>
  <si>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</si>
  <si>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</si>
  <si>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</si>
  <si>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</si>
  <si>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</si>
  <si>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</si>
  <si>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</si>
  <si>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</si>
  <si>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</si>
  <si>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</si>
  <si>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</si>
  <si>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</si>
  <si>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</si>
  <si>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</si>
  <si>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</si>
  <si>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</si>
  <si>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</si>
  <si>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</si>
  <si>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</si>
  <si>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</si>
  <si>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</si>
  <si>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</si>
  <si>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</si>
  <si>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</si>
  <si>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</si>
  <si>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</si>
  <si>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</si>
  <si>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</si>
  <si>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</si>
  <si>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</si>
  <si>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</si>
  <si>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</si>
  <si>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</si>
  <si>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</si>
  <si>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</si>
  <si>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</si>
  <si>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</si>
  <si>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</si>
  <si>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</si>
  <si>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</si>
  <si>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</si>
  <si>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</si>
  <si>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</si>
  <si>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</si>
  <si>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</si>
  <si>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</si>
  <si>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</si>
  <si>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</si>
  <si>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</si>
  <si>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</si>
  <si>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</si>
  <si>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</si>
  <si>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</si>
  <si>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</si>
  <si>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</si>
  <si>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</si>
  <si>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</si>
  <si>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</si>
  <si>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</si>
  <si>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</si>
  <si>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</si>
  <si>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</si>
  <si>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</si>
  <si>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</si>
  <si>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</si>
  <si>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</si>
  <si>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</si>
  <si>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</si>
  <si>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</si>
  <si>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</si>
  <si>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</si>
  <si>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</si>
  <si>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</si>
  <si>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</si>
  <si>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</si>
  <si>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</si>
  <si>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</si>
  <si>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</si>
  <si>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</si>
  <si>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</si>
  <si>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</si>
  <si>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</si>
  <si>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</si>
  <si>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</si>
  <si>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</si>
  <si>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</si>
  <si>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</si>
  <si>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</si>
  <si>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</si>
  <si>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</si>
  <si>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</si>
  <si>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</si>
  <si>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</si>
  <si>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</si>
  <si>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</si>
  <si>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</si>
  <si>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</si>
  <si>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</si>
  <si>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</si>
  <si>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</si>
  <si>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</si>
  <si>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</si>
  <si>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</si>
  <si>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</si>
  <si>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</si>
  <si>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</si>
  <si>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</si>
  <si>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</si>
  <si>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</si>
  <si>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</si>
  <si>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</si>
  <si>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</si>
  <si>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</si>
  <si>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</si>
  <si>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</si>
  <si>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</si>
  <si>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</si>
  <si>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</si>
  <si>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</si>
  <si>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</si>
  <si>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</si>
  <si>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</si>
  <si>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</si>
  <si>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</si>
  <si>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</si>
  <si>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</si>
  <si>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</si>
  <si>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</si>
  <si>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</si>
  <si>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</si>
  <si>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</si>
  <si>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</si>
  <si>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</si>
  <si>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</si>
  <si>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</si>
  <si>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</si>
  <si>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</si>
  <si>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</si>
  <si>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</si>
  <si>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</si>
  <si>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</si>
  <si>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</si>
  <si>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</si>
  <si>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</si>
  <si>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</si>
  <si>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</si>
  <si>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</si>
  <si>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</si>
  <si>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</si>
  <si>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</si>
  <si>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</si>
  <si>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</si>
  <si>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</si>
  <si>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</si>
  <si>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</si>
  <si>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</si>
  <si>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</si>
  <si>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</si>
  <si>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</si>
  <si>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</si>
  <si>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</si>
  <si>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</si>
  <si>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od 01.01.2014  do 30.06.2014</t>
  </si>
  <si>
    <t>Podgorici, 20.07.2014</t>
  </si>
  <si>
    <t>od 01.01.2014  do  30.06.2014</t>
  </si>
  <si>
    <t>Datum, 20.07.2014</t>
  </si>
  <si>
    <t>od   01.01.2014  do  30.06.2014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</si>
</sst>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2">
      <selection activeCell="D109" sqref="D10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0" t="s">
        <v>178</v>
      </c>
      <c r="B5" s="60"/>
      <c r="C5" s="60"/>
      <c r="D5" s="60"/>
      <c r="E5" s="60"/>
    </row>
    <row r="6" spans="1:5" ht="15">
      <c r="A6" s="61" t="s">
        <v>355</v>
      </c>
      <c r="B6" s="61"/>
      <c r="C6" s="61"/>
      <c r="D6" s="61"/>
      <c r="E6" s="61"/>
    </row>
    <row r="7" spans="1:5" ht="15">
      <c r="A7" s="60" t="s">
        <v>58</v>
      </c>
      <c r="B7" s="60"/>
      <c r="C7" s="60"/>
      <c r="D7" s="60"/>
      <c r="E7" s="60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58">
        <v>1</v>
      </c>
      <c r="D16" s="54">
        <f>SUM(D17:D21)</f>
        <v>867831</v>
      </c>
      <c r="E16" s="54">
        <f>SUM(E17:E21)</f>
        <v>878853.3499999999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129663.95</v>
      </c>
      <c r="E18" s="54">
        <v>113577.08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7502.58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-61832.95</v>
      </c>
      <c r="E21" s="54">
        <v>-42226.31</v>
      </c>
    </row>
    <row r="22" spans="1:5" ht="15">
      <c r="A22" s="10" t="s">
        <v>57</v>
      </c>
      <c r="B22" s="11" t="s">
        <v>74</v>
      </c>
      <c r="C22" s="58">
        <v>2</v>
      </c>
      <c r="D22" s="54">
        <f>++D23+D35</f>
        <v>26012102.13</v>
      </c>
      <c r="E22" s="54">
        <f>++E23+E35</f>
        <v>22403487.25</v>
      </c>
    </row>
    <row r="23" spans="1:5" ht="15">
      <c r="A23" s="10" t="s">
        <v>57</v>
      </c>
      <c r="B23" s="11" t="s">
        <v>75</v>
      </c>
      <c r="C23" s="37"/>
      <c r="D23" s="54">
        <f>SUM(D24:D34)</f>
        <v>26012102.13</v>
      </c>
      <c r="E23" s="54">
        <f>SUM(E24:E34)</f>
        <v>22403487.25</v>
      </c>
    </row>
    <row r="24" spans="1:5" ht="30">
      <c r="A24" s="13" t="s">
        <v>76</v>
      </c>
      <c r="B24" s="11" t="s">
        <v>77</v>
      </c>
      <c r="C24" s="37"/>
      <c r="D24" s="54">
        <v>18683632.61</v>
      </c>
      <c r="E24" s="54">
        <v>15140294.99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6941123.79</v>
      </c>
      <c r="E28" s="54">
        <v>6943137.98</v>
      </c>
    </row>
    <row r="29" spans="1:5" ht="30">
      <c r="A29" s="13" t="s">
        <v>86</v>
      </c>
      <c r="B29" s="12" t="s">
        <v>87</v>
      </c>
      <c r="C29" s="37"/>
      <c r="D29" s="54">
        <v>58097.7</v>
      </c>
      <c r="E29" s="54">
        <v>59022.34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329248.03</v>
      </c>
      <c r="E33" s="54">
        <v>261031.94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37">
        <f>++D36+D37+D38</f>
        <v>0</v>
      </c>
      <c r="E35" s="37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3</v>
      </c>
      <c r="D41" s="54">
        <v>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4</v>
      </c>
      <c r="D43" s="54">
        <f>++D44+D45+D52</f>
        <v>527193.75</v>
      </c>
      <c r="E43" s="54">
        <f>++E44+E45+E52</f>
        <v>2078839.96</v>
      </c>
    </row>
    <row r="44" spans="1:5" ht="15">
      <c r="A44" s="10">
        <v>11</v>
      </c>
      <c r="B44" s="11" t="s">
        <v>108</v>
      </c>
      <c r="C44" s="37"/>
      <c r="D44" s="54">
        <v>314082.01</v>
      </c>
      <c r="E44" s="54">
        <v>1875694.28</v>
      </c>
    </row>
    <row r="45" spans="1:5" ht="15">
      <c r="A45" s="10" t="s">
        <v>57</v>
      </c>
      <c r="B45" s="11" t="s">
        <v>109</v>
      </c>
      <c r="C45" s="37"/>
      <c r="D45" s="54">
        <f>SUM(D46:D51)</f>
        <v>213111.74</v>
      </c>
      <c r="E45" s="54">
        <f>SUM(E46:E51)</f>
        <v>203145.68000000002</v>
      </c>
    </row>
    <row r="46" spans="1:5" ht="15">
      <c r="A46" s="10">
        <v>12</v>
      </c>
      <c r="B46" s="11" t="s">
        <v>110</v>
      </c>
      <c r="C46" s="37"/>
      <c r="D46" s="54">
        <v>206464.55</v>
      </c>
      <c r="E46" s="54">
        <v>202542.2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6647.19</v>
      </c>
      <c r="E51" s="54">
        <v>603.48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5</v>
      </c>
      <c r="D53" s="54">
        <v>238784.09</v>
      </c>
      <c r="E53" s="54">
        <v>238784.09</v>
      </c>
    </row>
    <row r="54" spans="1:5" ht="15">
      <c r="A54" s="10" t="s">
        <v>57</v>
      </c>
      <c r="B54" s="11" t="s">
        <v>120</v>
      </c>
      <c r="C54" s="58">
        <v>6</v>
      </c>
      <c r="D54" s="54">
        <f>SUM(D55:D56)</f>
        <v>1147770.48</v>
      </c>
      <c r="E54" s="54">
        <f>SUM(E55:E56)</f>
        <v>1415170.74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1147770.48</v>
      </c>
      <c r="E56" s="54">
        <v>1415170.74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</f>
        <v>28793681.45</v>
      </c>
      <c r="E58" s="54">
        <f>++E57+E54+E53+E43+E39+E22+E16</f>
        <v>27015135.39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7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7</v>
      </c>
      <c r="D66" s="54">
        <f>+D74+D75+D67+D68+D73</f>
        <v>7147751.36</v>
      </c>
      <c r="E66" s="54">
        <f>+E74+E75+E67+E68+E73</f>
        <v>6377700.38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670624.78</v>
      </c>
      <c r="E74" s="54">
        <v>657546.25</v>
      </c>
    </row>
    <row r="75" spans="1:5" ht="15">
      <c r="A75" s="9" t="s">
        <v>57</v>
      </c>
      <c r="B75" s="11" t="s">
        <v>139</v>
      </c>
      <c r="C75" s="37"/>
      <c r="D75" s="54">
        <f>++D76+D77</f>
        <v>6477126.58</v>
      </c>
      <c r="E75" s="54">
        <f>++E76+E77</f>
        <v>5720154.13</v>
      </c>
    </row>
    <row r="76" spans="1:5" ht="15">
      <c r="A76" s="9" t="s">
        <v>140</v>
      </c>
      <c r="B76" s="11" t="s">
        <v>141</v>
      </c>
      <c r="C76" s="37"/>
      <c r="D76" s="54">
        <v>5235154.13</v>
      </c>
      <c r="E76" s="54">
        <v>4348615.99</v>
      </c>
    </row>
    <row r="77" spans="1:5" ht="15">
      <c r="A77" s="9" t="s">
        <v>142</v>
      </c>
      <c r="B77" s="11" t="s">
        <v>143</v>
      </c>
      <c r="C77" s="37"/>
      <c r="D77" s="54">
        <v>1241972.45</v>
      </c>
      <c r="E77" s="54">
        <v>1371538.14</v>
      </c>
    </row>
    <row r="78" spans="1:5" ht="15">
      <c r="A78" s="9" t="s">
        <v>57</v>
      </c>
      <c r="B78" s="11" t="s">
        <v>144</v>
      </c>
      <c r="C78" s="58">
        <v>8</v>
      </c>
      <c r="D78" s="54">
        <f>++D79+D86+D91</f>
        <v>18337212.34</v>
      </c>
      <c r="E78" s="54">
        <f>++E79+E86+E91</f>
        <v>17099287.78</v>
      </c>
    </row>
    <row r="79" spans="1:5" ht="15">
      <c r="A79" s="9" t="s">
        <v>57</v>
      </c>
      <c r="B79" s="11" t="s">
        <v>145</v>
      </c>
      <c r="C79" s="37"/>
      <c r="D79" s="54">
        <f>SUM(D80:D85)</f>
        <v>592722.6799999999</v>
      </c>
      <c r="E79" s="54">
        <f>SUM(E80:E85)</f>
        <v>626971.21</v>
      </c>
    </row>
    <row r="80" spans="1:5" ht="15">
      <c r="A80" s="9">
        <v>980</v>
      </c>
      <c r="B80" s="11" t="s">
        <v>146</v>
      </c>
      <c r="C80" s="37"/>
      <c r="D80" s="54">
        <v>179711.28</v>
      </c>
      <c r="E80" s="54">
        <v>206632.44</v>
      </c>
    </row>
    <row r="81" spans="1:5" ht="15">
      <c r="A81" s="9">
        <v>982</v>
      </c>
      <c r="B81" s="11" t="s">
        <v>147</v>
      </c>
      <c r="C81" s="37"/>
      <c r="D81" s="54">
        <v>282704.84</v>
      </c>
      <c r="E81" s="54">
        <v>290032.21</v>
      </c>
    </row>
    <row r="82" spans="1:5" ht="15">
      <c r="A82" s="9">
        <v>983</v>
      </c>
      <c r="B82" s="11" t="s">
        <v>148</v>
      </c>
      <c r="C82" s="37"/>
      <c r="D82" s="54">
        <v>130306.56</v>
      </c>
      <c r="E82" s="54">
        <v>130306.56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17744489.66</v>
      </c>
      <c r="E86" s="54">
        <f>SUM(E87:E90)</f>
        <v>16472316.57</v>
      </c>
    </row>
    <row r="87" spans="1:5" ht="15">
      <c r="A87" s="9">
        <v>970</v>
      </c>
      <c r="B87" s="11" t="s">
        <v>154</v>
      </c>
      <c r="C87" s="37"/>
      <c r="D87" s="54">
        <v>15845847.65</v>
      </c>
      <c r="E87" s="54">
        <v>14813207.89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1898642.01</v>
      </c>
      <c r="E90" s="54">
        <v>1659108.68</v>
      </c>
    </row>
    <row r="91" spans="1:5" ht="15">
      <c r="A91" s="9" t="s">
        <v>57</v>
      </c>
      <c r="B91" s="11" t="s">
        <v>158</v>
      </c>
      <c r="C91" s="37"/>
      <c r="D91" s="37">
        <f>+D92+D93</f>
        <v>0</v>
      </c>
      <c r="E91" s="37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9</v>
      </c>
      <c r="D94" s="54">
        <f>++D95+D96+D97+D98+D99+D100+D101</f>
        <v>272703.08</v>
      </c>
      <c r="E94" s="54">
        <f>++E95+E96+E97+E98+E99+E100+E101</f>
        <v>490771.0800000001</v>
      </c>
    </row>
    <row r="95" spans="1:5" ht="15">
      <c r="A95" s="9">
        <v>22</v>
      </c>
      <c r="B95" s="11" t="s">
        <v>162</v>
      </c>
      <c r="C95" s="37"/>
      <c r="D95" s="54">
        <v>239763.47</v>
      </c>
      <c r="E95" s="54">
        <v>261198.41</v>
      </c>
    </row>
    <row r="96" spans="1:5" ht="15">
      <c r="A96" s="9">
        <v>23</v>
      </c>
      <c r="B96" s="11" t="s">
        <v>163</v>
      </c>
      <c r="C96" s="37"/>
      <c r="D96" s="54">
        <v>11422.38</v>
      </c>
      <c r="E96" s="54">
        <v>71891.38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54">
        <v>0</v>
      </c>
      <c r="E98" s="54">
        <v>0</v>
      </c>
    </row>
    <row r="99" spans="1:5" ht="15">
      <c r="A99" s="9">
        <v>26</v>
      </c>
      <c r="B99" s="11" t="s">
        <v>166</v>
      </c>
      <c r="C99" s="37"/>
      <c r="D99" s="54">
        <v>0</v>
      </c>
      <c r="E99" s="54"/>
    </row>
    <row r="100" spans="1:5" ht="15">
      <c r="A100" s="9">
        <v>21</v>
      </c>
      <c r="B100" s="11" t="s">
        <v>167</v>
      </c>
      <c r="C100" s="37"/>
      <c r="D100" s="54">
        <v>15901.74</v>
      </c>
      <c r="E100" s="54">
        <v>12098.71</v>
      </c>
    </row>
    <row r="101" spans="1:5" ht="15">
      <c r="A101" s="9" t="s">
        <v>168</v>
      </c>
      <c r="B101" s="11" t="s">
        <v>169</v>
      </c>
      <c r="C101" s="58"/>
      <c r="D101" s="54">
        <v>5615.49</v>
      </c>
      <c r="E101" s="54">
        <v>145582.58</v>
      </c>
    </row>
    <row r="102" spans="1:5" ht="15">
      <c r="A102" s="9" t="s">
        <v>57</v>
      </c>
      <c r="B102" s="11" t="s">
        <v>170</v>
      </c>
      <c r="C102" s="37"/>
      <c r="D102" s="37">
        <f>++D103+D104+D105+D106</f>
        <v>0</v>
      </c>
      <c r="E102" s="37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10</v>
      </c>
      <c r="D107" s="54">
        <v>36003.24</v>
      </c>
      <c r="E107" s="54">
        <v>47364.72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28793681.45</v>
      </c>
      <c r="E108" s="54">
        <f>++E107+E94+E78+E66+E63</f>
        <v>27015135.39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356</v>
      </c>
      <c r="B114" s="59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D111" sqref="D111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357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2168854.33</v>
      </c>
      <c r="E10" s="55">
        <f>++E11+E20</f>
        <v>4412137.67</v>
      </c>
    </row>
    <row r="11" spans="1:5" ht="15">
      <c r="A11" s="19"/>
      <c r="B11" s="20" t="s">
        <v>180</v>
      </c>
      <c r="C11" s="58">
        <v>11</v>
      </c>
      <c r="D11" s="55">
        <f>++D12+D17+D16+D19</f>
        <v>2147042.64</v>
      </c>
      <c r="E11" s="55">
        <f>++E12+E17+E16+E19</f>
        <v>4334995.87</v>
      </c>
    </row>
    <row r="12" spans="1:5" ht="15">
      <c r="A12" s="19">
        <v>750</v>
      </c>
      <c r="B12" s="21" t="s">
        <v>181</v>
      </c>
      <c r="C12" s="38"/>
      <c r="D12" s="55">
        <v>2120121.48</v>
      </c>
      <c r="E12" s="55">
        <v>4615070.12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0</v>
      </c>
      <c r="E16" s="55">
        <v>-290709.41</v>
      </c>
    </row>
    <row r="17" spans="1:5" ht="15">
      <c r="A17" s="19">
        <v>756</v>
      </c>
      <c r="B17" s="21" t="s">
        <v>186</v>
      </c>
      <c r="C17" s="38"/>
      <c r="D17" s="55">
        <v>26921.16</v>
      </c>
      <c r="E17" s="55">
        <v>17153.47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0</v>
      </c>
      <c r="E19" s="55">
        <v>-6518.31</v>
      </c>
    </row>
    <row r="20" spans="1:5" ht="15">
      <c r="A20" s="19"/>
      <c r="B20" s="20" t="s">
        <v>189</v>
      </c>
      <c r="C20" s="58">
        <v>12</v>
      </c>
      <c r="D20" s="55">
        <f>++D21+D24</f>
        <v>21811.690000000002</v>
      </c>
      <c r="E20" s="55">
        <f>++E21+E24</f>
        <v>77141.79999999999</v>
      </c>
    </row>
    <row r="21" spans="1:5" ht="15">
      <c r="A21" s="19">
        <v>760</v>
      </c>
      <c r="B21" s="21" t="s">
        <v>190</v>
      </c>
      <c r="C21" s="38"/>
      <c r="D21" s="55">
        <v>8763.4</v>
      </c>
      <c r="E21" s="55">
        <v>21387.71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13048.29</v>
      </c>
      <c r="E24" s="55">
        <v>55754.09</v>
      </c>
    </row>
    <row r="25" spans="1:5" ht="15.75" customHeight="1">
      <c r="A25" s="19"/>
      <c r="B25" s="20" t="s">
        <v>194</v>
      </c>
      <c r="C25" s="38"/>
      <c r="D25" s="55">
        <f>++D26+D37+D43</f>
        <v>1762951.52</v>
      </c>
      <c r="E25" s="55">
        <f>++E26+E37+E43</f>
        <v>3730308.4899999998</v>
      </c>
    </row>
    <row r="26" spans="1:5" ht="17.25" customHeight="1">
      <c r="A26" s="19"/>
      <c r="B26" s="20" t="s">
        <v>195</v>
      </c>
      <c r="C26" s="58">
        <v>13</v>
      </c>
      <c r="D26" s="55">
        <f>SUM(D27:D36)</f>
        <v>460245.67</v>
      </c>
      <c r="E26" s="55">
        <f>SUM(E27:E36)</f>
        <v>836015.12</v>
      </c>
    </row>
    <row r="27" spans="1:5" ht="15.75" customHeight="1">
      <c r="A27" s="19">
        <v>400</v>
      </c>
      <c r="B27" s="21" t="s">
        <v>196</v>
      </c>
      <c r="C27" s="38"/>
      <c r="D27" s="55">
        <v>467573.04</v>
      </c>
      <c r="E27" s="55">
        <v>790254.96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0</v>
      </c>
      <c r="E31" s="55">
        <v>-47943.2</v>
      </c>
    </row>
    <row r="32" spans="1:5" ht="19.5" customHeight="1">
      <c r="A32" s="19">
        <v>405</v>
      </c>
      <c r="B32" s="21" t="s">
        <v>201</v>
      </c>
      <c r="C32" s="38"/>
      <c r="D32" s="55">
        <v>-7327.37</v>
      </c>
      <c r="E32" s="55">
        <v>85160.58</v>
      </c>
    </row>
    <row r="33" spans="1:5" ht="27.75" customHeight="1">
      <c r="A33" s="19">
        <v>406</v>
      </c>
      <c r="B33" s="21" t="s">
        <v>202</v>
      </c>
      <c r="C33" s="38"/>
      <c r="D33" s="55">
        <v>0</v>
      </c>
      <c r="E33" s="55">
        <v>-21972.25</v>
      </c>
    </row>
    <row r="34" spans="1:5" ht="18.75" customHeight="1">
      <c r="A34" s="19">
        <v>407</v>
      </c>
      <c r="B34" s="21" t="s">
        <v>203</v>
      </c>
      <c r="C34" s="38"/>
      <c r="D34" s="55">
        <v>0</v>
      </c>
      <c r="E34" s="55">
        <v>31141.72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-626.69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1272173.09</v>
      </c>
      <c r="E37" s="55">
        <f>SUM(E38:E42)</f>
        <v>2832312.6599999997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1226520.22</v>
      </c>
      <c r="E39" s="55">
        <v>2735670.3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45652.87</v>
      </c>
      <c r="E42" s="55">
        <v>96642.36</v>
      </c>
    </row>
    <row r="43" spans="1:5" ht="18" customHeight="1">
      <c r="A43" s="19"/>
      <c r="B43" s="20" t="s">
        <v>214</v>
      </c>
      <c r="C43" s="38"/>
      <c r="D43" s="55">
        <f>SUM(D44:D52)</f>
        <v>30532.760000000002</v>
      </c>
      <c r="E43" s="55">
        <f>SUM(E44:E52)</f>
        <v>61980.71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23844.59</v>
      </c>
      <c r="E47" s="55">
        <v>47790.56</v>
      </c>
    </row>
    <row r="48" spans="1:5" ht="17.25" customHeight="1">
      <c r="A48" s="19">
        <v>424</v>
      </c>
      <c r="B48" s="21" t="s">
        <v>219</v>
      </c>
      <c r="C48" s="38"/>
      <c r="D48" s="55">
        <v>6061.7</v>
      </c>
      <c r="E48" s="55">
        <v>13048.29</v>
      </c>
    </row>
    <row r="49" spans="1:5" ht="16.5" customHeight="1">
      <c r="A49" s="19">
        <v>429</v>
      </c>
      <c r="B49" s="21" t="s">
        <v>220</v>
      </c>
      <c r="C49" s="38"/>
      <c r="D49" s="55">
        <v>626.47</v>
      </c>
      <c r="E49" s="55">
        <v>1141.86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405902.81000000006</v>
      </c>
      <c r="E53" s="55">
        <f>++E10-E25</f>
        <v>681829.1800000002</v>
      </c>
    </row>
    <row r="54" spans="1:5" ht="19.5" customHeight="1">
      <c r="A54" s="19"/>
      <c r="B54" s="20" t="s">
        <v>225</v>
      </c>
      <c r="C54" s="58">
        <v>14</v>
      </c>
      <c r="D54" s="55">
        <f>++D55+D57+D58+D62+D67+D74-D75</f>
        <v>404183.81</v>
      </c>
      <c r="E54" s="55">
        <f>++E55+E57+E58+E62+E67+E74-E75</f>
        <v>699903.3899999999</v>
      </c>
    </row>
    <row r="55" spans="1:5" ht="18.75" customHeight="1">
      <c r="A55" s="19"/>
      <c r="B55" s="20" t="s">
        <v>226</v>
      </c>
      <c r="C55" s="58"/>
      <c r="D55" s="55">
        <v>122490.08</v>
      </c>
      <c r="E55" s="55">
        <v>265905.29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18916.56</v>
      </c>
      <c r="E57" s="55">
        <v>9043.15</v>
      </c>
    </row>
    <row r="58" spans="1:5" ht="15">
      <c r="A58" s="18"/>
      <c r="B58" s="20" t="s">
        <v>229</v>
      </c>
      <c r="C58" s="38"/>
      <c r="D58" s="55">
        <f>++D59+D60+D61</f>
        <v>133201.91</v>
      </c>
      <c r="E58" s="55">
        <f>++E59+E60+E61</f>
        <v>272224.53</v>
      </c>
    </row>
    <row r="59" spans="1:5" ht="18" customHeight="1">
      <c r="A59" s="19"/>
      <c r="B59" s="21" t="s">
        <v>230</v>
      </c>
      <c r="C59" s="38"/>
      <c r="D59" s="55">
        <v>114301.36</v>
      </c>
      <c r="E59" s="55">
        <v>238274.06</v>
      </c>
    </row>
    <row r="60" spans="1:5" ht="15">
      <c r="A60" s="19"/>
      <c r="B60" s="21" t="s">
        <v>231</v>
      </c>
      <c r="C60" s="38"/>
      <c r="D60" s="55">
        <v>12860.53</v>
      </c>
      <c r="E60" s="55">
        <v>24794.71</v>
      </c>
    </row>
    <row r="61" spans="1:5" ht="15">
      <c r="A61" s="19"/>
      <c r="B61" s="21" t="s">
        <v>232</v>
      </c>
      <c r="C61" s="38"/>
      <c r="D61" s="55">
        <v>6040.02</v>
      </c>
      <c r="E61" s="55">
        <v>9155.76</v>
      </c>
    </row>
    <row r="62" spans="1:5" ht="15">
      <c r="A62" s="18"/>
      <c r="B62" s="20" t="s">
        <v>233</v>
      </c>
      <c r="C62" s="38"/>
      <c r="D62" s="55">
        <f>++D63+D64+D65+D66</f>
        <v>11398.410000000002</v>
      </c>
      <c r="E62" s="55">
        <f>++E63+E64+E65+E66</f>
        <v>18034.37</v>
      </c>
    </row>
    <row r="63" spans="1:5" ht="30">
      <c r="A63" s="19"/>
      <c r="B63" s="21" t="s">
        <v>234</v>
      </c>
      <c r="C63" s="38"/>
      <c r="D63" s="55">
        <v>3509.57</v>
      </c>
      <c r="E63" s="55">
        <v>10356.99</v>
      </c>
    </row>
    <row r="64" spans="1:5" ht="14.25" customHeight="1">
      <c r="A64" s="19"/>
      <c r="B64" s="21" t="s">
        <v>235</v>
      </c>
      <c r="C64" s="38"/>
      <c r="D64" s="55">
        <v>1355.49</v>
      </c>
      <c r="E64" s="55">
        <v>1155.22</v>
      </c>
    </row>
    <row r="65" spans="1:5" ht="15.75" customHeight="1">
      <c r="A65" s="19"/>
      <c r="B65" s="21" t="s">
        <v>236</v>
      </c>
      <c r="C65" s="38"/>
      <c r="D65" s="55">
        <v>5891.77</v>
      </c>
      <c r="E65" s="55">
        <v>4619.98</v>
      </c>
    </row>
    <row r="66" spans="1:5" ht="15">
      <c r="A66" s="19"/>
      <c r="B66" s="21" t="s">
        <v>237</v>
      </c>
      <c r="C66" s="38"/>
      <c r="D66" s="55">
        <v>641.58</v>
      </c>
      <c r="E66" s="55">
        <v>1902.18</v>
      </c>
    </row>
    <row r="67" spans="1:5" ht="15">
      <c r="A67" s="18"/>
      <c r="B67" s="20" t="s">
        <v>238</v>
      </c>
      <c r="C67" s="38"/>
      <c r="D67" s="55">
        <f>++D68+D69+D70+D71+D72+D73</f>
        <v>115947.88</v>
      </c>
      <c r="E67" s="55">
        <f>++E68+E69+E70+E71+E72+E73</f>
        <v>237489.81</v>
      </c>
    </row>
    <row r="68" spans="1:5" ht="44.25" customHeight="1">
      <c r="A68" s="19"/>
      <c r="B68" s="21" t="s">
        <v>239</v>
      </c>
      <c r="C68" s="38"/>
      <c r="D68" s="55">
        <v>15971.2</v>
      </c>
      <c r="E68" s="55">
        <v>34719.04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31747.1</v>
      </c>
    </row>
    <row r="70" spans="1:5" ht="15.75" customHeight="1">
      <c r="A70" s="19"/>
      <c r="B70" s="21" t="s">
        <v>241</v>
      </c>
      <c r="C70" s="38"/>
      <c r="D70" s="55">
        <v>17510.82</v>
      </c>
      <c r="E70" s="55">
        <v>14404.87</v>
      </c>
    </row>
    <row r="71" spans="1:5" ht="15.75" customHeight="1">
      <c r="A71" s="19"/>
      <c r="B71" s="21" t="s">
        <v>242</v>
      </c>
      <c r="C71" s="38"/>
      <c r="D71" s="38">
        <v>622.8</v>
      </c>
      <c r="E71" s="55">
        <v>150.13</v>
      </c>
    </row>
    <row r="72" spans="1:5" ht="15.75" customHeight="1">
      <c r="A72" s="19"/>
      <c r="B72" s="21" t="s">
        <v>243</v>
      </c>
      <c r="C72" s="38"/>
      <c r="D72" s="55">
        <v>31520.82</v>
      </c>
      <c r="E72" s="55">
        <v>64266.65</v>
      </c>
    </row>
    <row r="73" spans="1:5" ht="15.75" customHeight="1">
      <c r="A73" s="19"/>
      <c r="B73" s="21" t="s">
        <v>244</v>
      </c>
      <c r="C73" s="38"/>
      <c r="D73" s="55">
        <v>50322.24</v>
      </c>
      <c r="E73" s="55">
        <v>92202.02</v>
      </c>
    </row>
    <row r="74" spans="1:5" ht="15.75" customHeight="1">
      <c r="A74" s="19"/>
      <c r="B74" s="20" t="s">
        <v>245</v>
      </c>
      <c r="C74" s="38"/>
      <c r="D74" s="55">
        <v>2228.97</v>
      </c>
      <c r="E74" s="55">
        <v>13299.15</v>
      </c>
    </row>
    <row r="75" spans="1:5" ht="15.75" customHeight="1">
      <c r="A75" s="19">
        <v>706</v>
      </c>
      <c r="B75" s="20" t="s">
        <v>246</v>
      </c>
      <c r="C75" s="38"/>
      <c r="D75" s="55">
        <v>0</v>
      </c>
      <c r="E75" s="55">
        <v>116092.91</v>
      </c>
    </row>
    <row r="76" spans="1:5" ht="15.75" customHeight="1">
      <c r="A76" s="19"/>
      <c r="B76" s="20" t="s">
        <v>247</v>
      </c>
      <c r="C76" s="38"/>
      <c r="D76" s="55">
        <f>++D53-D54</f>
        <v>1719.0000000000582</v>
      </c>
      <c r="E76" s="55">
        <f>++E53-E54</f>
        <v>-18074.20999999973</v>
      </c>
    </row>
    <row r="77" spans="1:5" ht="15.75" customHeight="1">
      <c r="A77" s="19"/>
      <c r="B77" s="20" t="s">
        <v>248</v>
      </c>
      <c r="C77" s="58">
        <v>15</v>
      </c>
      <c r="D77" s="55">
        <f>++D92+D109</f>
        <v>1240253.45</v>
      </c>
      <c r="E77" s="55">
        <f>++E92+E109</f>
        <v>1523904.08</v>
      </c>
    </row>
    <row r="78" spans="1:5" ht="31.5" customHeight="1">
      <c r="A78" s="19"/>
      <c r="B78" s="20" t="s">
        <v>249</v>
      </c>
      <c r="C78" s="38"/>
      <c r="D78" s="55">
        <f>+SUM(D79:D84)</f>
        <v>992165.33</v>
      </c>
      <c r="E78" s="55">
        <f>+SUM(E79:E84)</f>
        <v>1137975.79</v>
      </c>
    </row>
    <row r="79" spans="1:5" ht="15.75" customHeight="1">
      <c r="A79" s="19">
        <v>770</v>
      </c>
      <c r="B79" s="21" t="s">
        <v>250</v>
      </c>
      <c r="C79" s="38"/>
      <c r="D79" s="55">
        <v>538679.1</v>
      </c>
      <c r="E79" s="55">
        <v>1137975.79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55">
        <v>453486.23</v>
      </c>
      <c r="E81" s="55"/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SUM(D86:D91)</f>
        <v>11444.42</v>
      </c>
      <c r="E85" s="55">
        <f>SUM(E86:E91)</f>
        <v>3909.4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11444.42</v>
      </c>
      <c r="E87" s="55">
        <v>3909.4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980720.9099999999</v>
      </c>
      <c r="E92" s="55">
        <f>++E78-E85</f>
        <v>1134066.3900000001</v>
      </c>
    </row>
    <row r="93" spans="1:5" ht="32.25" customHeight="1">
      <c r="A93" s="19"/>
      <c r="B93" s="20" t="s">
        <v>267</v>
      </c>
      <c r="C93" s="38"/>
      <c r="D93" s="55">
        <f>++D99+D100+D94+D95</f>
        <v>260457.18</v>
      </c>
      <c r="E93" s="55">
        <f>++E99+E100+E94+E95</f>
        <v>392348.27</v>
      </c>
    </row>
    <row r="94" spans="1:5" ht="17.25" customHeight="1">
      <c r="A94" s="19">
        <v>770</v>
      </c>
      <c r="B94" s="21" t="s">
        <v>268</v>
      </c>
      <c r="C94" s="38"/>
      <c r="D94" s="55">
        <v>249999.68</v>
      </c>
      <c r="E94" s="55">
        <v>377878.05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7979.2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2400</v>
      </c>
      <c r="E99" s="55">
        <v>5600</v>
      </c>
    </row>
    <row r="100" spans="1:5" ht="15" customHeight="1">
      <c r="A100" s="22" t="s">
        <v>276</v>
      </c>
      <c r="B100" s="21" t="s">
        <v>277</v>
      </c>
      <c r="C100" s="38"/>
      <c r="D100" s="55">
        <v>8057.5</v>
      </c>
      <c r="E100" s="55">
        <v>891.02</v>
      </c>
    </row>
    <row r="101" spans="1:5" ht="37.5" customHeight="1">
      <c r="A101" s="19"/>
      <c r="B101" s="20" t="s">
        <v>278</v>
      </c>
      <c r="C101" s="38"/>
      <c r="D101" s="55">
        <f>++D105+D106</f>
        <v>924.64</v>
      </c>
      <c r="E101" s="55">
        <f>++E105+E106</f>
        <v>2510.58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0</v>
      </c>
      <c r="E105" s="55">
        <v>661.31</v>
      </c>
    </row>
    <row r="106" spans="1:5" ht="31.5" customHeight="1">
      <c r="A106" s="22" t="s">
        <v>284</v>
      </c>
      <c r="B106" s="21" t="s">
        <v>285</v>
      </c>
      <c r="C106" s="38"/>
      <c r="D106" s="55">
        <v>924.64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259532.53999999998</v>
      </c>
      <c r="E109" s="55">
        <f>+E93-E101</f>
        <v>389837.69</v>
      </c>
    </row>
    <row r="110" spans="1:5" ht="32.25" customHeight="1">
      <c r="A110" s="19"/>
      <c r="B110" s="20" t="s">
        <v>289</v>
      </c>
      <c r="C110" s="38"/>
      <c r="D110" s="55">
        <f>++D76+D77</f>
        <v>1241972.45</v>
      </c>
      <c r="E110" s="55">
        <f>++E76+E77</f>
        <v>1505829.8700000003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134291.73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134291.73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1241972.45</v>
      </c>
      <c r="E114" s="55">
        <f>++E110-E112</f>
        <v>1371538.1400000004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356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1">
      <selection activeCell="B65" sqref="B65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353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16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2044270.8199999998</v>
      </c>
      <c r="E11" s="56">
        <f>+SUM(E12:E15)</f>
        <v>4626243.869999999</v>
      </c>
    </row>
    <row r="12" spans="1:5" ht="17.25" customHeight="1">
      <c r="A12" s="31"/>
      <c r="B12" s="32" t="s">
        <v>8</v>
      </c>
      <c r="C12" s="46"/>
      <c r="D12" s="56">
        <f>992946.6+1048181.28</f>
        <v>2041127.88</v>
      </c>
      <c r="E12" s="56">
        <v>4612769.949999999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+603.48+2539.46</f>
        <v>3142.94</v>
      </c>
      <c r="E14" s="56">
        <v>13473.92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1079890.71</v>
      </c>
      <c r="E16" s="56">
        <f>+SUM(E17:E24)</f>
        <v>1879659.1700000004</v>
      </c>
    </row>
    <row r="17" spans="1:5" ht="26.25">
      <c r="A17" s="19"/>
      <c r="B17" s="32" t="s">
        <v>13</v>
      </c>
      <c r="C17" s="46"/>
      <c r="D17" s="56">
        <f>216730.58+227226.33</f>
        <v>443956.91</v>
      </c>
      <c r="E17" s="56">
        <v>743784.5</v>
      </c>
    </row>
    <row r="18" spans="1:5" ht="26.25">
      <c r="A18" s="19"/>
      <c r="B18" s="32" t="s">
        <v>14</v>
      </c>
      <c r="C18" s="46"/>
      <c r="D18" s="56">
        <v>60469</v>
      </c>
      <c r="E18" s="56">
        <v>133041.98</v>
      </c>
    </row>
    <row r="19" spans="1:5" ht="26.25">
      <c r="A19" s="19"/>
      <c r="B19" s="32" t="s">
        <v>15</v>
      </c>
      <c r="C19" s="46"/>
      <c r="D19" s="56">
        <f>58402.88+63023.94</f>
        <v>121426.82</v>
      </c>
      <c r="E19" s="56">
        <v>230292.55</v>
      </c>
    </row>
    <row r="20" spans="1:5" ht="15">
      <c r="A20" s="19"/>
      <c r="B20" s="32" t="s">
        <v>16</v>
      </c>
      <c r="C20" s="46"/>
      <c r="D20" s="56">
        <f>135566.23+12901.29</f>
        <v>148467.52000000002</v>
      </c>
      <c r="E20" s="56">
        <v>156526.85</v>
      </c>
    </row>
    <row r="21" spans="1:5" ht="15">
      <c r="A21" s="19"/>
      <c r="B21" s="32" t="s">
        <v>17</v>
      </c>
      <c r="C21" s="46"/>
      <c r="D21" s="56">
        <v>0</v>
      </c>
      <c r="E21" s="56">
        <v>31747.1</v>
      </c>
    </row>
    <row r="22" spans="1:5" ht="15">
      <c r="A22" s="19"/>
      <c r="B22" s="32" t="s">
        <v>18</v>
      </c>
      <c r="C22" s="46"/>
      <c r="D22" s="56">
        <f>+78939.12+50619.15</f>
        <v>129558.26999999999</v>
      </c>
      <c r="E22" s="56">
        <v>299085.79</v>
      </c>
    </row>
    <row r="23" spans="1:5" ht="15">
      <c r="A23" s="19"/>
      <c r="B23" s="32" t="s">
        <v>19</v>
      </c>
      <c r="C23" s="46"/>
      <c r="D23" s="56">
        <f>90344.38+80969.31+4698.5</f>
        <v>176012.19</v>
      </c>
      <c r="E23" s="56">
        <f>1160484.31-875303.91</f>
        <v>285180.4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964380.1099999999</v>
      </c>
      <c r="E25" s="56">
        <f>++E11-E16</f>
        <v>2746584.699999999</v>
      </c>
    </row>
    <row r="26" spans="1:5" ht="15">
      <c r="A26" s="17" t="s">
        <v>22</v>
      </c>
      <c r="B26" s="27" t="s">
        <v>23</v>
      </c>
      <c r="C26" s="45">
        <v>17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2264751.03</v>
      </c>
      <c r="E27" s="56">
        <f>+SUM(E28:E32)</f>
        <v>2591913.46</v>
      </c>
    </row>
    <row r="28" spans="1:5" ht="15">
      <c r="A28" s="31"/>
      <c r="B28" s="30" t="s">
        <v>25</v>
      </c>
      <c r="C28" s="46"/>
      <c r="D28" s="56">
        <v>1189033.9</v>
      </c>
      <c r="E28" s="56">
        <v>7979.2</v>
      </c>
    </row>
    <row r="29" spans="1:5" ht="15">
      <c r="A29" s="31"/>
      <c r="B29" s="30" t="s">
        <v>26</v>
      </c>
      <c r="C29" s="46"/>
      <c r="D29" s="56">
        <f>+10625+1039213.45</f>
        <v>1049838.45</v>
      </c>
      <c r="E29" s="56">
        <v>1215300.46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2400</v>
      </c>
      <c r="E31" s="56">
        <v>5600</v>
      </c>
    </row>
    <row r="32" spans="1:5" ht="15">
      <c r="A32" s="31"/>
      <c r="B32" s="32" t="s">
        <v>29</v>
      </c>
      <c r="C32" s="46"/>
      <c r="D32" s="56">
        <f>437.56+1783.88+9361.45+141.97+9569.94+2183.88</f>
        <v>23478.680000000004</v>
      </c>
      <c r="E32" s="56">
        <v>1363033.8</v>
      </c>
    </row>
    <row r="33" spans="1:5" ht="15">
      <c r="A33" s="28">
        <v>2</v>
      </c>
      <c r="B33" s="29" t="s">
        <v>30</v>
      </c>
      <c r="C33" s="46"/>
      <c r="D33" s="56">
        <f>+SUM(D34:D41)</f>
        <v>4305743.41</v>
      </c>
      <c r="E33" s="56">
        <f>+SUM(E34:E41)</f>
        <v>4145716.38</v>
      </c>
    </row>
    <row r="34" spans="1:5" ht="26.25">
      <c r="A34" s="31"/>
      <c r="B34" s="32" t="s">
        <v>31</v>
      </c>
      <c r="C34" s="46"/>
      <c r="D34" s="56">
        <f>+3114212.32+1191531.09</f>
        <v>4305743.41</v>
      </c>
      <c r="E34" s="56">
        <v>839841.6499999999</v>
      </c>
    </row>
    <row r="35" spans="1:5" ht="26.25">
      <c r="A35" s="31"/>
      <c r="B35" s="32" t="s">
        <v>32</v>
      </c>
      <c r="C35" s="46"/>
      <c r="D35" s="56">
        <v>0</v>
      </c>
      <c r="E35" s="56">
        <v>424120.25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1580000</v>
      </c>
    </row>
    <row r="40" spans="1:5" ht="30" customHeight="1">
      <c r="A40" s="31"/>
      <c r="B40" s="32" t="s">
        <v>37</v>
      </c>
      <c r="C40" s="46"/>
      <c r="D40" s="56">
        <v>0</v>
      </c>
      <c r="E40" s="56">
        <v>875303.91</v>
      </c>
    </row>
    <row r="41" spans="1:5" ht="15">
      <c r="A41" s="31"/>
      <c r="B41" s="32" t="s">
        <v>38</v>
      </c>
      <c r="C41" s="46"/>
      <c r="D41" s="56">
        <v>0</v>
      </c>
      <c r="E41" s="56">
        <v>426450.57</v>
      </c>
    </row>
    <row r="42" spans="1:5" ht="15">
      <c r="A42" s="28">
        <v>3</v>
      </c>
      <c r="B42" s="29" t="s">
        <v>39</v>
      </c>
      <c r="C42" s="46"/>
      <c r="D42" s="56">
        <f>++D27-D33</f>
        <v>-2040992.3800000004</v>
      </c>
      <c r="E42" s="56">
        <f>++E27-E33</f>
        <v>-1553802.92</v>
      </c>
    </row>
    <row r="43" spans="1:5" ht="15">
      <c r="A43" s="17" t="s">
        <v>40</v>
      </c>
      <c r="B43" s="27" t="s">
        <v>41</v>
      </c>
      <c r="C43" s="45">
        <v>18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/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/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+D53</f>
        <v>485000</v>
      </c>
      <c r="E49" s="56">
        <f>+E53</f>
        <v>415000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415000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f>+E44-E49</f>
        <v>-415000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-1561612.2700000005</v>
      </c>
      <c r="E56" s="56">
        <f>++E25+E42+E54</f>
        <v>777781.7799999989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314082.0099999998</v>
      </c>
      <c r="E58" s="56">
        <v>1875694.28</v>
      </c>
    </row>
    <row r="59" spans="1:5" ht="15">
      <c r="A59" s="30"/>
      <c r="B59" s="34" t="s">
        <v>56</v>
      </c>
      <c r="C59" s="46"/>
      <c r="D59" s="56">
        <v>1875694.28</v>
      </c>
      <c r="E59" s="56">
        <v>1097912.5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354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355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2300020.64</v>
      </c>
      <c r="C8" s="38"/>
      <c r="D8" s="38"/>
      <c r="E8" s="55">
        <v>265001.76</v>
      </c>
      <c r="F8" s="38"/>
      <c r="G8" s="38"/>
      <c r="H8" s="38"/>
      <c r="I8" s="38"/>
      <c r="J8" s="55">
        <v>5463606.779999999</v>
      </c>
      <c r="K8" s="55">
        <f>++J8+I8+H8+G8+F8+E8+D8+C8+B8</f>
        <v>8028629.18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392544.49</v>
      </c>
      <c r="F12" s="38"/>
      <c r="G12" s="38"/>
      <c r="H12" s="38"/>
      <c r="I12" s="38"/>
      <c r="J12" s="38"/>
      <c r="K12" s="55">
        <f>++J12+I12+H12+G12+F12+E12+D12+C12+B12</f>
        <v>392544.49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1371538.14</v>
      </c>
      <c r="K15" s="55">
        <f t="shared" si="0"/>
        <v>1371538.14</v>
      </c>
    </row>
    <row r="16" spans="1:11" ht="15">
      <c r="A16" s="21" t="s">
        <v>318</v>
      </c>
      <c r="B16" s="55">
        <v>699990.79</v>
      </c>
      <c r="C16" s="38"/>
      <c r="D16" s="38"/>
      <c r="E16" s="38"/>
      <c r="F16" s="38"/>
      <c r="G16" s="38"/>
      <c r="H16" s="38"/>
      <c r="I16" s="38"/>
      <c r="J16" s="55">
        <v>-699990.79</v>
      </c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-415000</v>
      </c>
      <c r="K17" s="55">
        <f>++J17+I17+H17+G17+F17+E17+D17+C17+B17</f>
        <v>-415000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 t="shared" si="1"/>
        <v>657546.25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5720154.129999999</v>
      </c>
      <c r="K19" s="55">
        <f>++J19+I19+H19+G19+F19+E19+D19+C19+B19</f>
        <v>9377711.809999999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657546.25</v>
      </c>
      <c r="F22" s="38"/>
      <c r="G22" s="38"/>
      <c r="H22" s="38"/>
      <c r="I22" s="38"/>
      <c r="J22" s="55">
        <f>++J19</f>
        <v>5720154.129999999</v>
      </c>
      <c r="K22" s="55">
        <f>++J22+I22+H22+G22+F22+E22+D22+C22+B22</f>
        <v>9377711.809999999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>++J25+I25+H25+G25+F25+E25+D25+C25+B25</f>
        <v>0</v>
      </c>
    </row>
    <row r="26" spans="1:11" ht="30">
      <c r="A26" s="21" t="s">
        <v>324</v>
      </c>
      <c r="B26" s="38"/>
      <c r="C26" s="38"/>
      <c r="D26" s="38"/>
      <c r="E26" s="55">
        <f>844063.33-787533.3+614094.75-E22</f>
        <v>13078.529999999912</v>
      </c>
      <c r="F26" s="38"/>
      <c r="G26" s="38"/>
      <c r="H26" s="38"/>
      <c r="I26" s="38"/>
      <c r="J26" s="38"/>
      <c r="K26" s="55">
        <f>++J26+I26+H26+G26+F26+E26+D26+C26+B26</f>
        <v>13078.529999999912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>++J27+I27+H27+G27+F27+E27+D27+C27+B27</f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55">
        <f>++J28+I28+H28+G28+F28+E28+D28+C28+B28</f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5">
        <v>1241972.45</v>
      </c>
      <c r="K29" s="55">
        <f>++J29+I29+H29+G29+F29+E29+D29+C29+B29</f>
        <v>1241972.45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2" ref="C33:J33">+C22+C30+C32+C31+C29+C28+C27+C26+C25+C24+C23</f>
        <v>0</v>
      </c>
      <c r="D33" s="55">
        <f t="shared" si="2"/>
        <v>0</v>
      </c>
      <c r="E33" s="55">
        <f>+E22+E30+E32+E31+E29+E28+E27+E26+E25+E24+E23</f>
        <v>670624.7799999999</v>
      </c>
      <c r="F33" s="55">
        <f t="shared" si="2"/>
        <v>0</v>
      </c>
      <c r="G33" s="55">
        <f t="shared" si="2"/>
        <v>0</v>
      </c>
      <c r="H33" s="55">
        <f t="shared" si="2"/>
        <v>0</v>
      </c>
      <c r="I33" s="55">
        <f t="shared" si="2"/>
        <v>0</v>
      </c>
      <c r="J33" s="55">
        <f t="shared" si="2"/>
        <v>6477126.579999999</v>
      </c>
      <c r="K33" s="55">
        <f>++J33+I33+H33+G33+F33+E33+D33+C33+B33</f>
        <v>10147762.79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356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2014-04-22T12:12:36Z</cp:lastPrinted>
  <dcterms:created xsi:type="dcterms:W3CDTF">2012-02-03T11:53:42Z</dcterms:created>
  <dcterms:modified xsi:type="dcterms:W3CDTF">2014-07-20T10:07:48Z</dcterms:modified>
  <cp:category/>
  <cp:version/>
  <cp:contentType/>
  <cp:contentStatus/>
</cp:coreProperties>
</file>