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3"/>
  </bookViews>
  <sheets>
    <sheet name="BS" sheetId="1" r:id="rId1"/>
    <sheet name="BU" sheetId="2" r:id="rId2"/>
    <sheet name="BNT" sheetId="3" r:id="rId3"/>
    <sheet name="IPK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<sst xmlns="http://schemas.openxmlformats.org/spreadsheetml/2006/main" count="422" uniqueCount="371">
  <si>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</si>
  <si>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</si>
  <si>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</si>
  <si>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</si>
  <si>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</si>
  <si>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</si>
  <si>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</si>
  <si>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</si>
  <si>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</si>
  <si>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</si>
  <si>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</si>
  <si>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</si>
  <si>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</si>
  <si>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</si>
  <si>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</si>
  <si>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</si>
  <si>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</si>
  <si>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</si>
  <si>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</si>
  <si>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</si>
  <si>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</si>
  <si>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</si>
  <si>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</si>
  <si>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</si>
  <si>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</si>
  <si>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</si>
  <si>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</si>
  <si>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</si>
  <si>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</si>
  <si>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</si>
  <si>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</si>
  <si>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</si>
  <si>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</si>
  <si>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</si>
  <si>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</si>
  <si>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</si>
  <si>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</si>
  <si>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</si>
  <si>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</si>
  <si>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</si>
  <si>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</si>
  <si>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</si>
  <si>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</si>
  <si>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</si>
  <si>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</si>
  <si>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</si>
  <si>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</si>
  <si>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</si>
  <si>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</si>
  <si>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</si>
  <si>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</si>
  <si>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</si>
  <si>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</si>
  <si>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</si>
  <si>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</si>
  <si>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</si>
  <si>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</si>
  <si>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</si>
  <si>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</si>
  <si>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</si>
  <si>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</si>
  <si>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</si>
  <si>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</si>
  <si>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</si>
  <si>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</si>
  <si>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</si>
  <si>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</si>
  <si>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</si>
  <si>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</si>
  <si>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</si>
  <si>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</si>
  <si>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</si>
  <si>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</si>
  <si>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</si>
  <si>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</si>
  <si>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</si>
  <si>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</si>
  <si>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</si>
  <si>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</si>
  <si>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</si>
  <si>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</si>
  <si>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</si>
  <si>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</si>
  <si>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</si>
  <si>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</si>
  <si>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</si>
  <si>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</si>
  <si>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</si>
  <si>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</si>
  <si>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</si>
  <si>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</si>
  <si>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</si>
  <si>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</si>
  <si>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</si>
  <si>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</si>
  <si>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</si>
  <si>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</si>
  <si>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</si>
  <si>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</si>
  <si>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</si>
  <si>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</si>
  <si>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</si>
  <si>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</si>
  <si>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</si>
  <si>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</si>
  <si>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</si>
  <si>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</si>
  <si>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</si>
  <si>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</si>
  <si>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</si>
  <si>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</si>
  <si>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</si>
  <si>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</si>
  <si>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</si>
  <si>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</si>
  <si>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</si>
  <si>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</si>
  <si>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</si>
  <si>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</si>
  <si>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</si>
  <si>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</si>
  <si>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</si>
  <si>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</si>
  <si>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</si>
  <si>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</si>
  <si>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</si>
  <si>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</si>
  <si>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</si>
  <si>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</si>
  <si>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</si>
  <si>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</si>
  <si>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</si>
  <si>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</si>
  <si>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</si>
  <si>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</si>
  <si>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</si>
  <si>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</si>
  <si>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</si>
  <si>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</si>
  <si>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</si>
  <si>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</si>
  <si>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</si>
  <si>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</si>
  <si>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</si>
  <si>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</si>
  <si>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</si>
  <si>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</si>
  <si>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</si>
  <si>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</si>
  <si>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</si>
  <si>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</si>
  <si>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</si>
  <si>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</si>
  <si>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</si>
  <si>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</si>
  <si>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</si>
  <si>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</si>
  <si>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</si>
  <si>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</si>
  <si>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</si>
  <si>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</si>
  <si>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</si>
  <si>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</si>
  <si>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</si>
  <si>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</si>
  <si>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</si>
  <si>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</si>
  <si>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</si>
  <si>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</si>
  <si>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</si>
  <si>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</si>
  <si>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</si>
  <si>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</si>
  <si>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</si>
  <si>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</si>
  <si>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</si>
  <si>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</si>
  <si>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</si>
  <si>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</si>
  <si>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</si>
  <si>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</si>
  <si>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</si>
  <si>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</si>
  <si>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</si>
  <si>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</si>
  <si>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</si>
  <si>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</si>
  <si>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</si>
  <si>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</si>
  <si>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</si>
  <si>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</si>
  <si>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</si>
  <si>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</si>
  <si>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</si>
  <si>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</si>
  <si>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</si>
  <si>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</si>
  <si>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</si>
  <si>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</si>
  <si>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</si>
  <si>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</si>
  <si>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</si>
  <si>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</si>
  <si>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</si>
  <si>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</si>
  <si>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</si>
  <si>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</si>
  <si>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</si>
  <si>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</si>
  <si>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</si>
  <si>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</si>
  <si>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</si>
  <si>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</si>
  <si>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</si>
  <si>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</si>
  <si>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</si>
  <si>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</si>
  <si>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</si>
  <si>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</si>
  <si>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</si>
  <si>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</si>
  <si>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</si>
  <si>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</si>
  <si>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</si>
  <si>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</si>
  <si>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</si>
  <si>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</si>
  <si>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</si>
  <si>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</si>
  <si>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</si>
  <si>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</si>
  <si>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</si>
  <si>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</si>
  <si>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</si>
  <si>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</si>
  <si>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</si>
  <si>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</si>
  <si>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</si>
  <si>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</si>
  <si>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</si>
  <si>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</si>
  <si>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</si>
  <si>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</si>
  <si>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</si>
  <si>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</si>
  <si>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</si>
  <si>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</si>
  <si>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</si>
  <si>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</si>
  <si>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</si>
  <si>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</si>
  <si>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</si>
  <si>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</si>
  <si>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</si>
  <si>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</si>
  <si>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</si>
  <si>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</si>
  <si>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</si>
  <si>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</si>
  <si>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</si>
  <si>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</si>
  <si>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</si>
  <si>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</si>
  <si>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</si>
  <si>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</si>
  <si>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</si>
  <si>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</si>
  <si>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</si>
  <si>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</si>
  <si>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</si>
  <si>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</si>
  <si>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</si>
  <si>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</si>
  <si>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</si>
  <si>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</si>
  <si>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</si>
  <si>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</si>
  <si>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</si>
  <si>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</si>
  <si>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</si>
  <si>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</si>
  <si>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</si>
  <si>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</si>
  <si>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</si>
  <si>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</si>
  <si>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</si>
  <si>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</si>
  <si>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</si>
  <si>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</si>
  <si>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</si>
  <si>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</si>
  <si>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</si>
  <si>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</si>
  <si>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</si>
  <si>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</si>
  <si>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</si>
  <si>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</si>
  <si>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</si>
  <si>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</si>
  <si>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</si>
  <si>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</si>
  <si>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</si>
  <si>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</si>
  <si>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</si>
  <si>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</si>
  <si>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</si>
  <si>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</si>
  <si>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</si>
  <si>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</si>
  <si>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</si>
  <si>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</si>
  <si>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</si>
  <si>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</si>
  <si>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</si>
  <si>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</si>
  <si>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</si>
  <si>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</si>
  <si>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</si>
  <si>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</si>
  <si>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</si>
  <si>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</si>
  <si>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</si>
  <si>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</si>
  <si>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</si>
  <si>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</si>
  <si>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</si>
  <si>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</si>
  <si>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</si>
  <si>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</si>
  <si>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</si>
  <si>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</si>
  <si>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</si>
  <si>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</si>
  <si>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</si>
  <si>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</si>
  <si>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</si>
  <si>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</si>
  <si>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</si>
  <si>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</si>
  <si>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</si>
  <si>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</si>
  <si>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r>
      <t xml:space="preserve">Naziv društva za osiguranje: </t>
    </r>
    <r>
      <rPr>
        <b/>
        <sz val="11"/>
        <color indexed="8"/>
        <rFont val="Calibri"/>
        <family val="2"/>
      </rPr>
      <t>SAVA MONTENEGRO AD</t>
    </r>
  </si>
  <si>
    <r>
      <t>Sjedište:</t>
    </r>
    <r>
      <rPr>
        <b/>
        <sz val="11"/>
        <color indexed="8"/>
        <rFont val="Calibri"/>
        <family val="2"/>
      </rPr>
      <t xml:space="preserve"> PODGORICA</t>
    </r>
  </si>
  <si>
    <r>
      <t xml:space="preserve">Vrsta osiguranja: </t>
    </r>
    <r>
      <rPr>
        <b/>
        <sz val="11"/>
        <color indexed="8"/>
        <rFont val="Calibri"/>
        <family val="2"/>
      </rPr>
      <t>NEZIVOTNO OSIGURANJE</t>
    </r>
  </si>
  <si>
    <r>
      <t xml:space="preserve">Šifra djelatnosti: </t>
    </r>
    <r>
      <rPr>
        <b/>
        <sz val="11"/>
        <color indexed="8"/>
        <rFont val="Calibri"/>
        <family val="2"/>
      </rPr>
      <t>6512</t>
    </r>
  </si>
  <si>
    <t>Lice odgovorno za sastavljanje bilansa:  CAKIC VESNA</t>
  </si>
  <si>
    <t>Izvršni direktor:        NEBOJSA SCEKIC</t>
  </si>
  <si>
    <t>U  PODGORICI</t>
  </si>
  <si>
    <t>Lice odgovorno za sastavljanje bilansa: CAKIC VESNA</t>
  </si>
  <si>
    <t>Izvršni direktor  NEBOJSA SCEKIC</t>
  </si>
  <si>
    <t>Naziv društva za osiguranje: SAVA MONTENEGRO AD</t>
  </si>
  <si>
    <t>Sjedište: PODGORICA</t>
  </si>
  <si>
    <t>Vrsta osiguranja: NEZIVOTNO OSIGURANJE</t>
  </si>
  <si>
    <t>Šifra djelatnosti:  6512</t>
  </si>
  <si>
    <t>U PODGORICI</t>
  </si>
  <si>
    <t>Izvršni direktor:  NEBOJSA SCEKIC</t>
  </si>
  <si>
    <t>Izvršni direktor: NEBOJSA  SCEKIC</t>
  </si>
  <si>
    <t>Sjedište:  PODGORICA</t>
  </si>
  <si>
    <t>Šifra djelatnosti: 6512</t>
  </si>
  <si>
    <t>783, 784, 785, 786,787,788,789,</t>
  </si>
  <si>
    <t>720, 734</t>
  </si>
  <si>
    <t>Stanje na dan 30.06.2014 tekuće godine</t>
  </si>
  <si>
    <t>od   01.01.2015   do   30.06.2015</t>
  </si>
  <si>
    <t>od   01.01.2015  do   30.06.2015___________</t>
  </si>
  <si>
    <t>od  01.01.2015  do  30.06.2015</t>
  </si>
  <si>
    <t>od   01.01.2015 do 30.06.2015</t>
  </si>
  <si>
    <t>Datum, 20.07.2015</t>
  </si>
  <si>
    <t>Datum,  20.07.2015</t>
  </si>
  <si>
    <t>Datum, 20.06.2015</t>
  </si>
  <si>
    <t>Tekuća godina 30.06.2015</t>
  </si>
  <si>
    <t>Prethodna godina 30.06.2014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</si>
</sst>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Din.&quot;"/>
    <numFmt numFmtId="177" formatCode="0.0"/>
    <numFmt numFmtId="178" formatCode="_-* #,##0.000\ _€_-;\-* #,##0.000\ _€_-;_-* &quot;-&quot;??\ _€_-;_-@_-"/>
    <numFmt numFmtId="179" formatCode="_-* #,##0.0\ _€_-;\-* #,##0.0\ _€_-;_-* &quot;-&quot;??\ _€_-;_-@_-"/>
    <numFmt numFmtId="180" formatCode="_-* #,##0\ _€_-;\-* #,##0\ _€_-;_-* &quot;-&quot;??\ _€_-;_-@_-"/>
    <numFmt numFmtId="181" formatCode="_-* #,##0.0000\ _€_-;\-* #,##0.0000\ _€_-;_-* &quot;-&quot;??\ _€_-;_-@_-"/>
    <numFmt numFmtId="182" formatCode="#,##0.00_ ;\-#,##0.00\ "/>
    <numFmt numFmtId="183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mbria"/>
      <family val="1"/>
    </font>
    <font>
      <sz val="1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sz val="11"/>
      <color rgb="FF0070C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/>
    </border>
    <border>
      <left style="thin">
        <color theme="3" tint="0.3999800086021423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wrapText="1"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25" fillId="0" borderId="10" xfId="0" applyFont="1" applyBorder="1" applyAlignment="1">
      <alignment horizontal="right"/>
    </xf>
    <xf numFmtId="0" fontId="31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28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25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27" fillId="0" borderId="10" xfId="0" applyFont="1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right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>
      <alignment/>
    </xf>
    <xf numFmtId="3" fontId="24" fillId="0" borderId="10" xfId="0" applyNumberFormat="1" applyFont="1" applyBorder="1" applyAlignment="1" applyProtection="1">
      <alignment/>
      <protection/>
    </xf>
    <xf numFmtId="3" fontId="25" fillId="0" borderId="10" xfId="0" applyNumberFormat="1" applyFont="1" applyBorder="1" applyAlignment="1" applyProtection="1">
      <alignment/>
      <protection locked="0"/>
    </xf>
    <xf numFmtId="3" fontId="24" fillId="0" borderId="10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25" fillId="33" borderId="10" xfId="0" applyNumberFormat="1" applyFont="1" applyFill="1" applyBorder="1" applyAlignment="1">
      <alignment/>
    </xf>
    <xf numFmtId="3" fontId="25" fillId="0" borderId="10" xfId="0" applyNumberFormat="1" applyFont="1" applyBorder="1" applyAlignment="1" applyProtection="1">
      <alignment/>
      <protection/>
    </xf>
    <xf numFmtId="3" fontId="27" fillId="0" borderId="10" xfId="0" applyNumberFormat="1" applyFont="1" applyBorder="1" applyAlignment="1" applyProtection="1">
      <alignment horizontal="center"/>
      <protection/>
    </xf>
    <xf numFmtId="3" fontId="31" fillId="0" borderId="10" xfId="0" applyNumberFormat="1" applyFont="1" applyBorder="1" applyAlignment="1" applyProtection="1">
      <alignment/>
      <protection/>
    </xf>
    <xf numFmtId="3" fontId="31" fillId="0" borderId="10" xfId="0" applyNumberFormat="1" applyFont="1" applyBorder="1" applyAlignment="1" applyProtection="1">
      <alignment/>
      <protection locked="0"/>
    </xf>
    <xf numFmtId="3" fontId="28" fillId="0" borderId="10" xfId="0" applyNumberFormat="1" applyFont="1" applyBorder="1" applyAlignment="1" applyProtection="1">
      <alignment/>
      <protection/>
    </xf>
    <xf numFmtId="3" fontId="31" fillId="0" borderId="10" xfId="0" applyNumberFormat="1" applyFont="1" applyBorder="1" applyAlignment="1" applyProtection="1">
      <alignment/>
      <protection locked="0"/>
    </xf>
    <xf numFmtId="0" fontId="24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3" fontId="25" fillId="0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Alignment="1">
      <alignment/>
    </xf>
    <xf numFmtId="43" fontId="0" fillId="0" borderId="0" xfId="42" applyFont="1" applyAlignment="1" applyProtection="1">
      <alignment horizontal="center"/>
      <protection/>
    </xf>
    <xf numFmtId="43" fontId="0" fillId="0" borderId="10" xfId="42" applyFont="1" applyBorder="1" applyAlignment="1">
      <alignment horizontal="center" vertical="center"/>
    </xf>
    <xf numFmtId="43" fontId="0" fillId="0" borderId="10" xfId="42" applyFont="1" applyBorder="1" applyAlignment="1">
      <alignment horizontal="center"/>
    </xf>
    <xf numFmtId="43" fontId="0" fillId="0" borderId="0" xfId="42" applyFont="1" applyAlignment="1">
      <alignment horizontal="center"/>
    </xf>
    <xf numFmtId="180" fontId="46" fillId="0" borderId="10" xfId="42" applyNumberFormat="1" applyFont="1" applyBorder="1" applyAlignment="1" applyProtection="1">
      <alignment horizontal="center"/>
      <protection locked="0"/>
    </xf>
    <xf numFmtId="3" fontId="27" fillId="0" borderId="10" xfId="0" applyNumberFormat="1" applyFont="1" applyFill="1" applyBorder="1" applyAlignment="1" applyProtection="1">
      <alignment horizontal="center"/>
      <protection/>
    </xf>
    <xf numFmtId="3" fontId="31" fillId="0" borderId="10" xfId="0" applyNumberFormat="1" applyFont="1" applyFill="1" applyBorder="1" applyAlignment="1" applyProtection="1">
      <alignment/>
      <protection/>
    </xf>
    <xf numFmtId="3" fontId="31" fillId="0" borderId="10" xfId="0" applyNumberFormat="1" applyFont="1" applyFill="1" applyBorder="1" applyAlignment="1" applyProtection="1">
      <alignment/>
      <protection locked="0"/>
    </xf>
    <xf numFmtId="3" fontId="28" fillId="0" borderId="10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3" fontId="24" fillId="0" borderId="10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0" fontId="0" fillId="0" borderId="0" xfId="0" applyNumberFormat="1" applyFill="1" applyAlignment="1">
      <alignment/>
    </xf>
    <xf numFmtId="180" fontId="0" fillId="0" borderId="10" xfId="42" applyNumberFormat="1" applyFont="1" applyFill="1" applyBorder="1" applyAlignment="1" applyProtection="1">
      <alignment horizontal="center"/>
      <protection locked="0"/>
    </xf>
    <xf numFmtId="180" fontId="25" fillId="0" borderId="10" xfId="42" applyNumberFormat="1" applyFont="1" applyFill="1" applyBorder="1" applyAlignment="1" applyProtection="1">
      <alignment horizontal="center"/>
      <protection locked="0"/>
    </xf>
    <xf numFmtId="180" fontId="46" fillId="0" borderId="10" xfId="42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49" fontId="0" fillId="0" borderId="10" xfId="0" applyNumberFormat="1" applyFill="1" applyBorder="1" applyAlignment="1">
      <alignment horizontal="center"/>
    </xf>
    <xf numFmtId="180" fontId="46" fillId="0" borderId="0" xfId="42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wrapText="1"/>
    </xf>
    <xf numFmtId="180" fontId="0" fillId="0" borderId="10" xfId="42" applyNumberFormat="1" applyFont="1" applyFill="1" applyBorder="1" applyAlignment="1" applyProtection="1">
      <alignment horizontal="right"/>
      <protection locked="0"/>
    </xf>
    <xf numFmtId="49" fontId="0" fillId="0" borderId="10" xfId="0" applyNumberFormat="1" applyFill="1" applyBorder="1" applyAlignment="1">
      <alignment horizontal="center" wrapText="1"/>
    </xf>
    <xf numFmtId="183" fontId="0" fillId="0" borderId="10" xfId="42" applyNumberFormat="1" applyFont="1" applyFill="1" applyBorder="1" applyAlignment="1" applyProtection="1">
      <alignment horizontal="right"/>
      <protection locked="0"/>
    </xf>
    <xf numFmtId="43" fontId="0" fillId="0" borderId="10" xfId="42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180" fontId="46" fillId="0" borderId="10" xfId="42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 wrapText="1"/>
    </xf>
    <xf numFmtId="3" fontId="0" fillId="0" borderId="10" xfId="0" applyNumberFormat="1" applyFill="1" applyBorder="1" applyAlignment="1">
      <alignment horizontal="center"/>
    </xf>
    <xf numFmtId="4" fontId="47" fillId="0" borderId="0" xfId="0" applyNumberFormat="1" applyFont="1" applyFill="1" applyAlignment="1">
      <alignment/>
    </xf>
    <xf numFmtId="183" fontId="46" fillId="0" borderId="11" xfId="42" applyNumberFormat="1" applyFont="1" applyBorder="1" applyAlignment="1">
      <alignment/>
    </xf>
    <xf numFmtId="183" fontId="0" fillId="0" borderId="11" xfId="42" applyNumberFormat="1" applyFont="1" applyBorder="1" applyAlignment="1" applyProtection="1">
      <alignment/>
      <protection locked="0"/>
    </xf>
    <xf numFmtId="183" fontId="0" fillId="0" borderId="11" xfId="42" applyNumberFormat="1" applyFont="1" applyFill="1" applyBorder="1" applyAlignment="1" applyProtection="1">
      <alignment/>
      <protection locked="0"/>
    </xf>
    <xf numFmtId="183" fontId="46" fillId="0" borderId="11" xfId="42" applyNumberFormat="1" applyFont="1" applyFill="1" applyBorder="1" applyAlignment="1" applyProtection="1">
      <alignment/>
      <protection/>
    </xf>
    <xf numFmtId="183" fontId="46" fillId="0" borderId="11" xfId="42" applyNumberFormat="1" applyFont="1" applyBorder="1" applyAlignment="1" applyProtection="1">
      <alignment/>
      <protection/>
    </xf>
    <xf numFmtId="183" fontId="25" fillId="0" borderId="11" xfId="42" applyNumberFormat="1" applyFont="1" applyBorder="1" applyAlignment="1" applyProtection="1">
      <alignment/>
      <protection locked="0"/>
    </xf>
    <xf numFmtId="183" fontId="25" fillId="0" borderId="11" xfId="42" applyNumberFormat="1" applyFont="1" applyFill="1" applyBorder="1" applyAlignment="1" applyProtection="1">
      <alignment/>
      <protection locked="0"/>
    </xf>
    <xf numFmtId="183" fontId="46" fillId="0" borderId="11" xfId="42" applyNumberFormat="1" applyFont="1" applyFill="1" applyBorder="1" applyAlignment="1" applyProtection="1">
      <alignment/>
      <protection locked="0"/>
    </xf>
    <xf numFmtId="183" fontId="47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3" fontId="25" fillId="0" borderId="12" xfId="0" applyNumberFormat="1" applyFont="1" applyFill="1" applyBorder="1" applyAlignment="1" applyProtection="1">
      <alignment/>
      <protection locked="0"/>
    </xf>
    <xf numFmtId="43" fontId="0" fillId="0" borderId="0" xfId="42" applyFont="1" applyFill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46" fillId="0" borderId="0" xfId="0" applyFont="1" applyFill="1" applyAlignment="1">
      <alignment horizontal="center"/>
    </xf>
    <xf numFmtId="0" fontId="46" fillId="0" borderId="0" xfId="0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5" fillId="0" borderId="10" xfId="0" applyFont="1" applyFill="1" applyBorder="1" applyAlignment="1">
      <alignment horizontal="center" wrapText="1"/>
    </xf>
    <xf numFmtId="3" fontId="25" fillId="0" borderId="10" xfId="0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 applyProtection="1">
      <alignment/>
      <protection locked="0"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wrapText="1"/>
    </xf>
    <xf numFmtId="0" fontId="51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52" fillId="0" borderId="0" xfId="0" applyFont="1" applyFill="1" applyAlignment="1" applyProtection="1">
      <alignment/>
      <protection locked="0"/>
    </xf>
    <xf numFmtId="0" fontId="48" fillId="0" borderId="0" xfId="0" applyFont="1" applyFill="1" applyAlignment="1" applyProtection="1">
      <alignment/>
      <protection locked="0"/>
    </xf>
    <xf numFmtId="0" fontId="52" fillId="0" borderId="0" xfId="0" applyFont="1" applyFill="1" applyAlignment="1">
      <alignment/>
    </xf>
    <xf numFmtId="0" fontId="25" fillId="0" borderId="0" xfId="0" applyFont="1" applyFill="1" applyAlignment="1" applyProtection="1">
      <alignment/>
      <protection locked="0"/>
    </xf>
    <xf numFmtId="0" fontId="25" fillId="0" borderId="0" xfId="0" applyFont="1" applyFill="1" applyBorder="1" applyAlignment="1" applyProtection="1">
      <alignment vertical="top" wrapText="1"/>
      <protection locked="0"/>
    </xf>
    <xf numFmtId="0" fontId="48" fillId="0" borderId="0" xfId="0" applyFont="1" applyFill="1" applyBorder="1" applyAlignment="1">
      <alignment vertical="top" wrapText="1"/>
    </xf>
    <xf numFmtId="0" fontId="25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JetReports\JetReport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4"/>
  <sheetViews>
    <sheetView zoomScalePageLayoutView="0" workbookViewId="0" topLeftCell="B1">
      <selection activeCell="G103" sqref="G103"/>
    </sheetView>
  </sheetViews>
  <sheetFormatPr defaultColWidth="9.140625" defaultRowHeight="15"/>
  <cols>
    <col min="1" max="1" width="38.28125" style="2" customWidth="1"/>
    <col min="2" max="2" width="64.00390625" style="0" customWidth="1"/>
    <col min="3" max="3" width="10.57421875" style="0" customWidth="1"/>
    <col min="4" max="4" width="17.140625" style="60" customWidth="1"/>
    <col min="5" max="5" width="17.00390625" style="0" customWidth="1"/>
    <col min="6" max="6" width="12.00390625" style="0" bestFit="1" customWidth="1"/>
    <col min="7" max="7" width="12.7109375" style="0" bestFit="1" customWidth="1"/>
  </cols>
  <sheetData>
    <row r="1" spans="1:5" ht="15">
      <c r="A1" s="100" t="s">
        <v>341</v>
      </c>
      <c r="B1" s="100"/>
      <c r="C1" s="28"/>
      <c r="D1" s="57"/>
      <c r="E1" s="28"/>
    </row>
    <row r="2" spans="1:5" ht="15">
      <c r="A2" s="100" t="s">
        <v>342</v>
      </c>
      <c r="B2" s="100"/>
      <c r="C2" s="28"/>
      <c r="D2" s="57"/>
      <c r="E2" s="28"/>
    </row>
    <row r="3" spans="1:5" ht="15">
      <c r="A3" s="100" t="s">
        <v>343</v>
      </c>
      <c r="B3" s="100"/>
      <c r="C3" s="28"/>
      <c r="D3" s="57"/>
      <c r="E3" s="28"/>
    </row>
    <row r="4" spans="1:5" ht="15">
      <c r="A4" s="100" t="s">
        <v>344</v>
      </c>
      <c r="B4" s="100"/>
      <c r="C4" s="28"/>
      <c r="D4" s="57"/>
      <c r="E4" s="28"/>
    </row>
    <row r="5" spans="1:5" ht="15">
      <c r="A5" s="104" t="s">
        <v>178</v>
      </c>
      <c r="B5" s="104"/>
      <c r="C5" s="104"/>
      <c r="D5" s="104"/>
      <c r="E5" s="104"/>
    </row>
    <row r="6" spans="1:5" ht="15">
      <c r="A6" s="105" t="s">
        <v>365</v>
      </c>
      <c r="B6" s="105"/>
      <c r="C6" s="105"/>
      <c r="D6" s="105"/>
      <c r="E6" s="105"/>
    </row>
    <row r="7" spans="1:5" ht="15">
      <c r="A7" s="106" t="s">
        <v>58</v>
      </c>
      <c r="B7" s="106"/>
      <c r="C7" s="106"/>
      <c r="D7" s="106"/>
      <c r="E7" s="106"/>
    </row>
    <row r="8" spans="1:5" ht="15">
      <c r="A8" s="103" t="s">
        <v>59</v>
      </c>
      <c r="B8" s="103" t="s">
        <v>0</v>
      </c>
      <c r="C8" s="103" t="s">
        <v>327</v>
      </c>
      <c r="D8" s="103" t="s">
        <v>328</v>
      </c>
      <c r="E8" s="103"/>
    </row>
    <row r="9" spans="1:5" ht="15">
      <c r="A9" s="103"/>
      <c r="B9" s="103"/>
      <c r="C9" s="103"/>
      <c r="D9" s="58" t="s">
        <v>3</v>
      </c>
      <c r="E9" s="5" t="s">
        <v>4</v>
      </c>
    </row>
    <row r="10" spans="1:5" ht="15">
      <c r="A10" s="3">
        <v>1</v>
      </c>
      <c r="B10" s="3">
        <v>2</v>
      </c>
      <c r="C10" s="3">
        <v>3</v>
      </c>
      <c r="D10" s="59">
        <v>4</v>
      </c>
      <c r="E10" s="3">
        <v>5</v>
      </c>
    </row>
    <row r="11" spans="1:5" ht="15">
      <c r="A11" s="74" t="s">
        <v>57</v>
      </c>
      <c r="B11" s="38" t="s">
        <v>60</v>
      </c>
      <c r="C11" s="73"/>
      <c r="D11" s="75">
        <f>D12+D13+D14+D15</f>
        <v>75148.70000000001</v>
      </c>
      <c r="E11" s="88">
        <f>E12+E13+E14+E15</f>
        <v>80250.47999999998</v>
      </c>
    </row>
    <row r="12" spans="1:5" ht="15">
      <c r="A12" s="74" t="s">
        <v>331</v>
      </c>
      <c r="B12" s="38" t="s">
        <v>61</v>
      </c>
      <c r="C12" s="73"/>
      <c r="D12" s="70"/>
      <c r="E12" s="89"/>
    </row>
    <row r="13" spans="1:5" ht="15">
      <c r="A13" s="74" t="s">
        <v>62</v>
      </c>
      <c r="B13" s="38" t="s">
        <v>63</v>
      </c>
      <c r="C13" s="73"/>
      <c r="D13" s="70">
        <v>435588.84</v>
      </c>
      <c r="E13" s="90">
        <v>425550.3</v>
      </c>
    </row>
    <row r="14" spans="1:5" ht="30">
      <c r="A14" s="74" t="s">
        <v>330</v>
      </c>
      <c r="B14" s="76" t="s">
        <v>64</v>
      </c>
      <c r="C14" s="73"/>
      <c r="D14" s="70"/>
      <c r="E14" s="90"/>
    </row>
    <row r="15" spans="1:5" ht="15">
      <c r="A15" s="74" t="s">
        <v>332</v>
      </c>
      <c r="B15" s="38" t="s">
        <v>65</v>
      </c>
      <c r="C15" s="73"/>
      <c r="D15" s="77">
        <v>-360440.14</v>
      </c>
      <c r="E15" s="90">
        <v>-345299.82</v>
      </c>
    </row>
    <row r="16" spans="1:5" ht="30">
      <c r="A16" s="74" t="s">
        <v>57</v>
      </c>
      <c r="B16" s="76" t="s">
        <v>66</v>
      </c>
      <c r="C16" s="73"/>
      <c r="D16" s="72">
        <f>D17+D18+D19+D20+D21</f>
        <v>1076314.3</v>
      </c>
      <c r="E16" s="91">
        <f>E17+E18+E19+E20+E21</f>
        <v>1063307</v>
      </c>
    </row>
    <row r="17" spans="1:5" ht="15">
      <c r="A17" s="74" t="s">
        <v>333</v>
      </c>
      <c r="B17" s="38" t="s">
        <v>67</v>
      </c>
      <c r="C17" s="73"/>
      <c r="D17" s="70">
        <v>1263084.23</v>
      </c>
      <c r="E17" s="90">
        <v>1263084.23</v>
      </c>
    </row>
    <row r="18" spans="1:5" ht="15">
      <c r="A18" s="74" t="s">
        <v>68</v>
      </c>
      <c r="B18" s="38" t="s">
        <v>69</v>
      </c>
      <c r="C18" s="73"/>
      <c r="D18" s="70">
        <v>1336375.93</v>
      </c>
      <c r="E18" s="90">
        <v>1271419.25</v>
      </c>
    </row>
    <row r="19" spans="1:5" ht="30">
      <c r="A19" s="74" t="s">
        <v>334</v>
      </c>
      <c r="B19" s="76" t="s">
        <v>70</v>
      </c>
      <c r="C19" s="73"/>
      <c r="D19" s="70"/>
      <c r="E19" s="90"/>
    </row>
    <row r="20" spans="1:5" ht="30">
      <c r="A20" s="74" t="s">
        <v>71</v>
      </c>
      <c r="B20" s="76" t="s">
        <v>72</v>
      </c>
      <c r="C20" s="73"/>
      <c r="D20" s="70"/>
      <c r="E20" s="90"/>
    </row>
    <row r="21" spans="1:5" ht="30">
      <c r="A21" s="74" t="s">
        <v>335</v>
      </c>
      <c r="B21" s="76" t="s">
        <v>73</v>
      </c>
      <c r="C21" s="73"/>
      <c r="D21" s="70">
        <v>-1523145.86</v>
      </c>
      <c r="E21" s="90">
        <v>-1471196.48</v>
      </c>
    </row>
    <row r="22" spans="1:5" ht="15">
      <c r="A22" s="74" t="s">
        <v>57</v>
      </c>
      <c r="B22" s="38" t="s">
        <v>74</v>
      </c>
      <c r="C22" s="73"/>
      <c r="D22" s="72">
        <f>D23+D35</f>
        <v>6186271.660000001</v>
      </c>
      <c r="E22" s="92">
        <f>E23+E35</f>
        <v>5115953.750000001</v>
      </c>
    </row>
    <row r="23" spans="1:5" ht="15">
      <c r="A23" s="74" t="s">
        <v>57</v>
      </c>
      <c r="B23" s="38" t="s">
        <v>75</v>
      </c>
      <c r="C23" s="73"/>
      <c r="D23" s="72">
        <f>D24+D25+D26+D27+D28+D29+D30+D31+D32+D33+D34</f>
        <v>5806518.010000001</v>
      </c>
      <c r="E23" s="92">
        <f>E24+E25+E26+E27+E28+E29+E30+E31+E32+E33+E34</f>
        <v>4700425.470000001</v>
      </c>
    </row>
    <row r="24" spans="1:5" ht="15">
      <c r="A24" s="78" t="s">
        <v>76</v>
      </c>
      <c r="B24" s="38" t="s">
        <v>77</v>
      </c>
      <c r="C24" s="73"/>
      <c r="D24" s="70">
        <v>5187192.34</v>
      </c>
      <c r="E24" s="93">
        <f>11303.31+3311483.37+558868.58</f>
        <v>3881655.2600000002</v>
      </c>
    </row>
    <row r="25" spans="1:5" ht="15">
      <c r="A25" s="78" t="s">
        <v>78</v>
      </c>
      <c r="B25" s="38" t="s">
        <v>79</v>
      </c>
      <c r="C25" s="73"/>
      <c r="D25" s="70"/>
      <c r="E25" s="89"/>
    </row>
    <row r="26" spans="1:5" ht="15">
      <c r="A26" s="78" t="s">
        <v>80</v>
      </c>
      <c r="B26" s="38" t="s">
        <v>81</v>
      </c>
      <c r="C26" s="73"/>
      <c r="D26" s="70"/>
      <c r="E26" s="89"/>
    </row>
    <row r="27" spans="1:5" ht="15">
      <c r="A27" s="78" t="s">
        <v>82</v>
      </c>
      <c r="B27" s="38" t="s">
        <v>83</v>
      </c>
      <c r="C27" s="73"/>
      <c r="D27" s="70"/>
      <c r="E27" s="89"/>
    </row>
    <row r="28" spans="1:5" ht="15">
      <c r="A28" s="78" t="s">
        <v>84</v>
      </c>
      <c r="B28" s="38" t="s">
        <v>85</v>
      </c>
      <c r="C28" s="73"/>
      <c r="D28" s="70">
        <v>5000</v>
      </c>
      <c r="E28" s="89">
        <f>200000+5000</f>
        <v>205000</v>
      </c>
    </row>
    <row r="29" spans="1:5" ht="45">
      <c r="A29" s="78" t="s">
        <v>86</v>
      </c>
      <c r="B29" s="76" t="s">
        <v>87</v>
      </c>
      <c r="C29" s="73"/>
      <c r="D29" s="70">
        <v>558638.48</v>
      </c>
      <c r="E29" s="93">
        <v>558083.02</v>
      </c>
    </row>
    <row r="30" spans="1:5" ht="15">
      <c r="A30" s="74" t="s">
        <v>336</v>
      </c>
      <c r="B30" s="38" t="s">
        <v>88</v>
      </c>
      <c r="C30" s="73"/>
      <c r="D30" s="70">
        <v>50000</v>
      </c>
      <c r="E30" s="89">
        <v>50000</v>
      </c>
    </row>
    <row r="31" spans="1:5" ht="15">
      <c r="A31" s="74" t="s">
        <v>337</v>
      </c>
      <c r="B31" s="38" t="s">
        <v>89</v>
      </c>
      <c r="C31" s="73"/>
      <c r="D31" s="70"/>
      <c r="E31" s="89"/>
    </row>
    <row r="32" spans="1:5" ht="15">
      <c r="A32" s="78" t="s">
        <v>90</v>
      </c>
      <c r="B32" s="38" t="s">
        <v>91</v>
      </c>
      <c r="C32" s="73"/>
      <c r="D32" s="70"/>
      <c r="E32" s="89"/>
    </row>
    <row r="33" spans="1:5" ht="15">
      <c r="A33" s="78" t="s">
        <v>92</v>
      </c>
      <c r="B33" s="38" t="s">
        <v>93</v>
      </c>
      <c r="C33" s="73"/>
      <c r="D33" s="70">
        <v>5687.19</v>
      </c>
      <c r="E33" s="89">
        <v>5687.19</v>
      </c>
    </row>
    <row r="34" spans="1:5" ht="15">
      <c r="A34" s="78" t="s">
        <v>94</v>
      </c>
      <c r="B34" s="38" t="s">
        <v>95</v>
      </c>
      <c r="C34" s="73"/>
      <c r="D34" s="70"/>
      <c r="E34" s="89"/>
    </row>
    <row r="35" spans="1:5" ht="30">
      <c r="A35" s="74" t="s">
        <v>57</v>
      </c>
      <c r="B35" s="76" t="s">
        <v>96</v>
      </c>
      <c r="C35" s="73"/>
      <c r="D35" s="72">
        <f>D36+D37+D38</f>
        <v>379753.65</v>
      </c>
      <c r="E35" s="92">
        <f>E36+E37+E38</f>
        <v>415528.28</v>
      </c>
    </row>
    <row r="36" spans="1:5" ht="30">
      <c r="A36" s="78" t="s">
        <v>97</v>
      </c>
      <c r="B36" s="76" t="s">
        <v>98</v>
      </c>
      <c r="C36" s="73"/>
      <c r="D36" s="70">
        <v>275000</v>
      </c>
      <c r="E36" s="89">
        <v>275000</v>
      </c>
    </row>
    <row r="37" spans="1:5" ht="30">
      <c r="A37" s="74" t="s">
        <v>338</v>
      </c>
      <c r="B37" s="76" t="s">
        <v>99</v>
      </c>
      <c r="C37" s="73"/>
      <c r="D37" s="70"/>
      <c r="E37" s="89"/>
    </row>
    <row r="38" spans="1:5" ht="30">
      <c r="A38" s="74" t="s">
        <v>339</v>
      </c>
      <c r="B38" s="76" t="s">
        <v>100</v>
      </c>
      <c r="C38" s="73"/>
      <c r="D38" s="70">
        <v>104753.65</v>
      </c>
      <c r="E38" s="89">
        <v>140528.28</v>
      </c>
    </row>
    <row r="39" spans="1:7" ht="15">
      <c r="A39" s="74" t="s">
        <v>57</v>
      </c>
      <c r="B39" s="38" t="s">
        <v>101</v>
      </c>
      <c r="C39" s="73"/>
      <c r="D39" s="72">
        <f>D40+D41+D42</f>
        <v>9181341.04</v>
      </c>
      <c r="E39" s="91">
        <f>E40+E41+E42</f>
        <v>11572599.04</v>
      </c>
      <c r="F39" s="54"/>
      <c r="G39" s="54"/>
    </row>
    <row r="40" spans="1:7" ht="15">
      <c r="A40" s="74" t="s">
        <v>102</v>
      </c>
      <c r="B40" s="38" t="s">
        <v>103</v>
      </c>
      <c r="C40" s="73"/>
      <c r="D40" s="70">
        <v>1986620.75</v>
      </c>
      <c r="E40" s="90">
        <v>2342196.26</v>
      </c>
      <c r="F40" s="54"/>
      <c r="G40" s="54"/>
    </row>
    <row r="41" spans="1:7" ht="15">
      <c r="A41" s="74" t="s">
        <v>104</v>
      </c>
      <c r="B41" s="38" t="s">
        <v>105</v>
      </c>
      <c r="C41" s="73"/>
      <c r="D41" s="70">
        <v>7174000</v>
      </c>
      <c r="E41" s="90">
        <v>9204000</v>
      </c>
      <c r="F41" s="54"/>
      <c r="G41" s="54"/>
    </row>
    <row r="42" spans="1:7" ht="15">
      <c r="A42" s="74">
        <v>186</v>
      </c>
      <c r="B42" s="38" t="s">
        <v>106</v>
      </c>
      <c r="C42" s="73"/>
      <c r="D42" s="70">
        <v>20720.29</v>
      </c>
      <c r="E42" s="90">
        <v>26402.78</v>
      </c>
      <c r="F42" s="54"/>
      <c r="G42" s="54"/>
    </row>
    <row r="43" spans="1:7" ht="15">
      <c r="A43" s="74" t="s">
        <v>57</v>
      </c>
      <c r="B43" s="38" t="s">
        <v>107</v>
      </c>
      <c r="C43" s="73"/>
      <c r="D43" s="72">
        <f>D44+D45+D52</f>
        <v>4631446.48</v>
      </c>
      <c r="E43" s="91">
        <f>E44+E45+E52</f>
        <v>4292122.100000001</v>
      </c>
      <c r="F43" s="54"/>
      <c r="G43" s="54"/>
    </row>
    <row r="44" spans="1:7" ht="15">
      <c r="A44" s="74">
        <v>11</v>
      </c>
      <c r="B44" s="38" t="s">
        <v>108</v>
      </c>
      <c r="C44" s="73"/>
      <c r="D44" s="70">
        <v>345155.42</v>
      </c>
      <c r="E44" s="94">
        <f>464050.25+3285.46+2265.48</f>
        <v>469601.19</v>
      </c>
      <c r="F44" s="54"/>
      <c r="G44" s="54"/>
    </row>
    <row r="45" spans="1:7" ht="15">
      <c r="A45" s="74" t="s">
        <v>57</v>
      </c>
      <c r="B45" s="38" t="s">
        <v>109</v>
      </c>
      <c r="C45" s="73"/>
      <c r="D45" s="72">
        <f>D46+D47+D48+D49+D50+D51</f>
        <v>4286291.0600000005</v>
      </c>
      <c r="E45" s="91">
        <f>SUM(E46:E51)</f>
        <v>3822520.91</v>
      </c>
      <c r="F45" s="54"/>
      <c r="G45" s="54"/>
    </row>
    <row r="46" spans="1:7" ht="15">
      <c r="A46" s="74">
        <v>12</v>
      </c>
      <c r="B46" s="38" t="s">
        <v>110</v>
      </c>
      <c r="C46" s="73"/>
      <c r="D46" s="70">
        <v>3710253.41</v>
      </c>
      <c r="E46" s="90">
        <v>3253759.95</v>
      </c>
      <c r="F46" s="69"/>
      <c r="G46" s="69"/>
    </row>
    <row r="47" spans="1:7" ht="15">
      <c r="A47" s="74">
        <v>13</v>
      </c>
      <c r="B47" s="38" t="s">
        <v>111</v>
      </c>
      <c r="C47" s="73"/>
      <c r="D47" s="70">
        <v>239786.25</v>
      </c>
      <c r="E47" s="90">
        <v>181312.73</v>
      </c>
      <c r="F47" s="54"/>
      <c r="G47" s="54"/>
    </row>
    <row r="48" spans="1:7" ht="15">
      <c r="A48" s="74">
        <v>14</v>
      </c>
      <c r="B48" s="38" t="s">
        <v>112</v>
      </c>
      <c r="C48" s="73"/>
      <c r="D48" s="70">
        <v>85076.38</v>
      </c>
      <c r="E48" s="90">
        <v>90209.56</v>
      </c>
      <c r="F48" s="54"/>
      <c r="G48" s="54"/>
    </row>
    <row r="49" spans="1:7" ht="15">
      <c r="A49" s="74">
        <v>15</v>
      </c>
      <c r="B49" s="38" t="s">
        <v>113</v>
      </c>
      <c r="C49" s="73"/>
      <c r="D49" s="70">
        <v>116504.54</v>
      </c>
      <c r="E49" s="90">
        <v>91672.26</v>
      </c>
      <c r="F49" s="54"/>
      <c r="G49" s="54"/>
    </row>
    <row r="50" spans="1:7" ht="15">
      <c r="A50" s="74">
        <v>16</v>
      </c>
      <c r="B50" s="38" t="s">
        <v>114</v>
      </c>
      <c r="C50" s="73"/>
      <c r="D50" s="70">
        <v>14295.16</v>
      </c>
      <c r="E50" s="90">
        <v>17041.12</v>
      </c>
      <c r="F50" s="54"/>
      <c r="G50" s="54"/>
    </row>
    <row r="51" spans="1:7" ht="15">
      <c r="A51" s="74">
        <v>17</v>
      </c>
      <c r="B51" s="38" t="s">
        <v>115</v>
      </c>
      <c r="C51" s="73"/>
      <c r="D51" s="70">
        <v>120375.32</v>
      </c>
      <c r="E51" s="90">
        <v>188525.29</v>
      </c>
      <c r="F51" s="54"/>
      <c r="G51" s="54"/>
    </row>
    <row r="52" spans="1:7" ht="15">
      <c r="A52" s="78" t="s">
        <v>116</v>
      </c>
      <c r="B52" s="38" t="s">
        <v>117</v>
      </c>
      <c r="C52" s="73"/>
      <c r="D52" s="70"/>
      <c r="E52" s="90"/>
      <c r="F52" s="54"/>
      <c r="G52" s="54"/>
    </row>
    <row r="53" spans="1:7" ht="45">
      <c r="A53" s="78" t="s">
        <v>118</v>
      </c>
      <c r="B53" s="38" t="s">
        <v>119</v>
      </c>
      <c r="C53" s="73"/>
      <c r="D53" s="79">
        <f>447954.13+26791.58+1568.29+167895.9+67121.38+12623.96</f>
        <v>723955.24</v>
      </c>
      <c r="E53" s="95">
        <v>580789.99</v>
      </c>
      <c r="F53" s="56"/>
      <c r="G53" s="54"/>
    </row>
    <row r="54" spans="1:7" ht="15">
      <c r="A54" s="74" t="s">
        <v>57</v>
      </c>
      <c r="B54" s="38" t="s">
        <v>120</v>
      </c>
      <c r="C54" s="73"/>
      <c r="D54" s="72">
        <f>D55+D56</f>
        <v>417676.06</v>
      </c>
      <c r="E54" s="95">
        <f>+E55+E56</f>
        <v>1507450.32</v>
      </c>
      <c r="F54" s="54"/>
      <c r="G54" s="54"/>
    </row>
    <row r="55" spans="1:7" ht="15">
      <c r="A55" s="74">
        <v>192</v>
      </c>
      <c r="B55" s="38" t="s">
        <v>121</v>
      </c>
      <c r="C55" s="73"/>
      <c r="D55" s="70">
        <v>311869.75</v>
      </c>
      <c r="E55" s="90">
        <v>1422131.33</v>
      </c>
      <c r="F55" s="54"/>
      <c r="G55" s="54"/>
    </row>
    <row r="56" spans="1:7" ht="15">
      <c r="A56" s="78" t="s">
        <v>329</v>
      </c>
      <c r="B56" s="38" t="s">
        <v>122</v>
      </c>
      <c r="C56" s="73"/>
      <c r="D56" s="70">
        <f>1219.33+104586.98</f>
        <v>105806.31</v>
      </c>
      <c r="E56" s="90">
        <f>60036.17+25282.82</f>
        <v>85318.98999999999</v>
      </c>
      <c r="F56" s="54"/>
      <c r="G56" s="54"/>
    </row>
    <row r="57" spans="1:7" ht="15">
      <c r="A57" s="74"/>
      <c r="B57" s="38" t="s">
        <v>123</v>
      </c>
      <c r="C57" s="73"/>
      <c r="D57" s="71">
        <v>18514.61</v>
      </c>
      <c r="E57" s="95">
        <v>18514.61</v>
      </c>
      <c r="F57" s="54"/>
      <c r="G57" s="54"/>
    </row>
    <row r="58" spans="1:7" ht="15">
      <c r="A58" s="74"/>
      <c r="B58" s="38" t="s">
        <v>124</v>
      </c>
      <c r="C58" s="73"/>
      <c r="D58" s="72">
        <f>D11+D16+D22+D39+D43+D53+D54+D57</f>
        <v>22310668.089999996</v>
      </c>
      <c r="E58" s="92">
        <f>E11+E16+E22+E39+E43+E53+E54+E57</f>
        <v>24230987.29</v>
      </c>
      <c r="F58" s="68"/>
      <c r="G58" s="87"/>
    </row>
    <row r="59" spans="1:5" ht="15">
      <c r="A59" s="101" t="s">
        <v>125</v>
      </c>
      <c r="B59" s="101"/>
      <c r="C59" s="101"/>
      <c r="D59" s="101"/>
      <c r="E59" s="101"/>
    </row>
    <row r="60" spans="1:5" ht="15">
      <c r="A60" s="102" t="s">
        <v>59</v>
      </c>
      <c r="B60" s="102" t="s">
        <v>0</v>
      </c>
      <c r="C60" s="102" t="s">
        <v>327</v>
      </c>
      <c r="D60" s="102" t="s">
        <v>328</v>
      </c>
      <c r="E60" s="102"/>
    </row>
    <row r="61" spans="1:5" ht="15">
      <c r="A61" s="102"/>
      <c r="B61" s="102"/>
      <c r="C61" s="102"/>
      <c r="D61" s="80" t="s">
        <v>3</v>
      </c>
      <c r="E61" s="81" t="s">
        <v>4</v>
      </c>
    </row>
    <row r="62" spans="1:5" ht="15">
      <c r="A62" s="82">
        <v>1</v>
      </c>
      <c r="B62" s="82">
        <v>2</v>
      </c>
      <c r="C62" s="82">
        <v>3</v>
      </c>
      <c r="D62" s="83">
        <v>4</v>
      </c>
      <c r="E62" s="82">
        <v>5</v>
      </c>
    </row>
    <row r="63" spans="1:5" ht="15">
      <c r="A63" s="82" t="s">
        <v>57</v>
      </c>
      <c r="B63" s="38" t="s">
        <v>126</v>
      </c>
      <c r="C63" s="73"/>
      <c r="D63" s="84">
        <f>+D64+D65</f>
        <v>4033303.28</v>
      </c>
      <c r="E63" s="91">
        <f>E64+E65</f>
        <v>4033303</v>
      </c>
    </row>
    <row r="64" spans="1:5" ht="15">
      <c r="A64" s="82">
        <v>900</v>
      </c>
      <c r="B64" s="38" t="s">
        <v>127</v>
      </c>
      <c r="C64" s="73"/>
      <c r="D64" s="71">
        <v>4033303.28</v>
      </c>
      <c r="E64" s="90">
        <v>4033303</v>
      </c>
    </row>
    <row r="65" spans="1:5" ht="15">
      <c r="A65" s="82">
        <v>901</v>
      </c>
      <c r="B65" s="38" t="s">
        <v>128</v>
      </c>
      <c r="C65" s="73"/>
      <c r="D65" s="70"/>
      <c r="E65" s="90"/>
    </row>
    <row r="66" spans="1:5" ht="15">
      <c r="A66" s="82" t="s">
        <v>57</v>
      </c>
      <c r="B66" s="38" t="s">
        <v>129</v>
      </c>
      <c r="C66" s="73"/>
      <c r="D66" s="72">
        <f>SUM(D67:D75)</f>
        <v>1341846.2900000014</v>
      </c>
      <c r="E66" s="91">
        <f>E67+E68+E73+E74+E75</f>
        <v>1962678.1199999999</v>
      </c>
    </row>
    <row r="67" spans="1:5" ht="15">
      <c r="A67" s="82">
        <v>910</v>
      </c>
      <c r="B67" s="38" t="s">
        <v>130</v>
      </c>
      <c r="C67" s="73"/>
      <c r="D67" s="70"/>
      <c r="E67" s="89"/>
    </row>
    <row r="68" spans="1:5" ht="15">
      <c r="A68" s="82">
        <v>911</v>
      </c>
      <c r="B68" s="38" t="s">
        <v>131</v>
      </c>
      <c r="C68" s="73"/>
      <c r="D68" s="70">
        <f>D69+D70+D71+D72</f>
        <v>0</v>
      </c>
      <c r="E68" s="92">
        <f>E69+E70+E71+E72</f>
        <v>0</v>
      </c>
    </row>
    <row r="69" spans="1:5" ht="15">
      <c r="A69" s="82" t="s">
        <v>57</v>
      </c>
      <c r="B69" s="38" t="s">
        <v>132</v>
      </c>
      <c r="C69" s="73"/>
      <c r="D69" s="70"/>
      <c r="E69" s="89"/>
    </row>
    <row r="70" spans="1:5" ht="15">
      <c r="A70" s="82" t="s">
        <v>57</v>
      </c>
      <c r="B70" s="38" t="s">
        <v>133</v>
      </c>
      <c r="C70" s="73"/>
      <c r="D70" s="70"/>
      <c r="E70" s="89"/>
    </row>
    <row r="71" spans="1:5" ht="15">
      <c r="A71" s="82" t="s">
        <v>57</v>
      </c>
      <c r="B71" s="38" t="s">
        <v>134</v>
      </c>
      <c r="C71" s="73"/>
      <c r="D71" s="70"/>
      <c r="E71" s="89"/>
    </row>
    <row r="72" spans="1:5" ht="15">
      <c r="A72" s="82" t="s">
        <v>57</v>
      </c>
      <c r="B72" s="38" t="s">
        <v>135</v>
      </c>
      <c r="C72" s="73"/>
      <c r="D72" s="70"/>
      <c r="E72" s="89"/>
    </row>
    <row r="73" spans="1:5" ht="15">
      <c r="A73" s="82">
        <v>919</v>
      </c>
      <c r="B73" s="38" t="s">
        <v>136</v>
      </c>
      <c r="C73" s="73"/>
      <c r="D73" s="70"/>
      <c r="E73" s="89"/>
    </row>
    <row r="74" spans="1:5" ht="15">
      <c r="A74" s="82" t="s">
        <v>137</v>
      </c>
      <c r="B74" s="38" t="s">
        <v>138</v>
      </c>
      <c r="C74" s="73"/>
      <c r="D74" s="70">
        <v>-74228.81</v>
      </c>
      <c r="E74" s="90">
        <v>48820.9</v>
      </c>
    </row>
    <row r="75" spans="1:5" ht="15">
      <c r="A75" s="82" t="s">
        <v>57</v>
      </c>
      <c r="B75" s="38" t="s">
        <v>139</v>
      </c>
      <c r="C75" s="73"/>
      <c r="D75" s="72">
        <f>SUM(D76:D77)</f>
        <v>1416075.1000000015</v>
      </c>
      <c r="E75" s="91">
        <f>E76+E77</f>
        <v>1913857.22</v>
      </c>
    </row>
    <row r="76" spans="1:5" ht="15">
      <c r="A76" s="82" t="s">
        <v>140</v>
      </c>
      <c r="B76" s="38" t="s">
        <v>141</v>
      </c>
      <c r="C76" s="73"/>
      <c r="D76" s="70"/>
      <c r="E76" s="90">
        <v>404334.22</v>
      </c>
    </row>
    <row r="77" spans="1:5" ht="15">
      <c r="A77" s="82" t="s">
        <v>142</v>
      </c>
      <c r="B77" s="38" t="s">
        <v>143</v>
      </c>
      <c r="C77" s="73"/>
      <c r="D77" s="70">
        <f>+'BU'!D114</f>
        <v>1416075.1000000015</v>
      </c>
      <c r="E77" s="90">
        <v>1509523</v>
      </c>
    </row>
    <row r="78" spans="1:5" ht="15">
      <c r="A78" s="82" t="s">
        <v>57</v>
      </c>
      <c r="B78" s="38" t="s">
        <v>144</v>
      </c>
      <c r="C78" s="73"/>
      <c r="D78" s="72">
        <f>D79+D86+D91</f>
        <v>14967195.44</v>
      </c>
      <c r="E78" s="91">
        <f>E79+E86+E91</f>
        <v>15222881.86</v>
      </c>
    </row>
    <row r="79" spans="1:5" ht="15">
      <c r="A79" s="82" t="s">
        <v>57</v>
      </c>
      <c r="B79" s="38" t="s">
        <v>145</v>
      </c>
      <c r="C79" s="73"/>
      <c r="D79" s="72">
        <f>SUM(D80:D85)</f>
        <v>14651485.83</v>
      </c>
      <c r="E79" s="91">
        <f>E80+E81+E82+E83+E84+E85</f>
        <v>14904081.4</v>
      </c>
    </row>
    <row r="80" spans="1:5" ht="15">
      <c r="A80" s="82">
        <v>980</v>
      </c>
      <c r="B80" s="38" t="s">
        <v>146</v>
      </c>
      <c r="C80" s="73"/>
      <c r="D80" s="70">
        <v>5584081.91</v>
      </c>
      <c r="E80" s="90">
        <f>5103843.93+388767.18+41595.08+10208.13</f>
        <v>5544414.319999999</v>
      </c>
    </row>
    <row r="81" spans="1:5" ht="15">
      <c r="A81" s="82">
        <v>982</v>
      </c>
      <c r="B81" s="38" t="s">
        <v>147</v>
      </c>
      <c r="C81" s="73"/>
      <c r="D81" s="70">
        <v>1748909.84</v>
      </c>
      <c r="E81" s="90">
        <f>1504270.27+120441.43+18836.04+942.13</f>
        <v>1644489.8699999999</v>
      </c>
    </row>
    <row r="82" spans="1:5" ht="15">
      <c r="A82" s="82">
        <v>983</v>
      </c>
      <c r="B82" s="38" t="s">
        <v>148</v>
      </c>
      <c r="C82" s="73"/>
      <c r="D82" s="70">
        <v>6623485.1</v>
      </c>
      <c r="E82" s="90">
        <v>6940479.57</v>
      </c>
    </row>
    <row r="83" spans="1:6" ht="15">
      <c r="A83" s="82">
        <v>984</v>
      </c>
      <c r="B83" s="38" t="s">
        <v>149</v>
      </c>
      <c r="C83" s="73"/>
      <c r="D83" s="70">
        <v>695008.98</v>
      </c>
      <c r="E83" s="90">
        <v>774697.64</v>
      </c>
      <c r="F83" s="96"/>
    </row>
    <row r="84" spans="1:5" ht="15">
      <c r="A84" s="82">
        <v>985</v>
      </c>
      <c r="B84" s="38" t="s">
        <v>150</v>
      </c>
      <c r="C84" s="73"/>
      <c r="D84" s="70"/>
      <c r="E84" s="89">
        <v>0</v>
      </c>
    </row>
    <row r="85" spans="1:5" ht="15">
      <c r="A85" s="85" t="s">
        <v>151</v>
      </c>
      <c r="B85" s="38" t="s">
        <v>152</v>
      </c>
      <c r="C85" s="73"/>
      <c r="D85" s="70"/>
      <c r="E85" s="89"/>
    </row>
    <row r="86" spans="1:5" ht="15">
      <c r="A86" s="82" t="s">
        <v>57</v>
      </c>
      <c r="B86" s="38" t="s">
        <v>153</v>
      </c>
      <c r="C86" s="73"/>
      <c r="D86" s="70">
        <f>D87+D88+D89+D90</f>
        <v>0</v>
      </c>
      <c r="E86" s="92">
        <f>E87+E88+E89+E90</f>
        <v>0</v>
      </c>
    </row>
    <row r="87" spans="1:5" ht="15">
      <c r="A87" s="82">
        <v>970</v>
      </c>
      <c r="B87" s="38" t="s">
        <v>154</v>
      </c>
      <c r="C87" s="73"/>
      <c r="D87" s="70"/>
      <c r="E87" s="89"/>
    </row>
    <row r="88" spans="1:5" ht="30">
      <c r="A88" s="82">
        <v>971</v>
      </c>
      <c r="B88" s="76" t="s">
        <v>155</v>
      </c>
      <c r="C88" s="73"/>
      <c r="D88" s="70"/>
      <c r="E88" s="89"/>
    </row>
    <row r="89" spans="1:5" ht="30">
      <c r="A89" s="82">
        <v>972.973</v>
      </c>
      <c r="B89" s="76" t="s">
        <v>156</v>
      </c>
      <c r="C89" s="73"/>
      <c r="D89" s="70"/>
      <c r="E89" s="89"/>
    </row>
    <row r="90" spans="1:5" ht="15">
      <c r="A90" s="82">
        <v>974</v>
      </c>
      <c r="B90" s="38" t="s">
        <v>157</v>
      </c>
      <c r="C90" s="73"/>
      <c r="D90" s="70"/>
      <c r="E90" s="89"/>
    </row>
    <row r="91" spans="1:5" ht="15">
      <c r="A91" s="82" t="s">
        <v>57</v>
      </c>
      <c r="B91" s="38" t="s">
        <v>158</v>
      </c>
      <c r="C91" s="73"/>
      <c r="D91" s="72">
        <f>D92+D93</f>
        <v>315709.61</v>
      </c>
      <c r="E91" s="91">
        <f>E92+E93</f>
        <v>318800.45999999996</v>
      </c>
    </row>
    <row r="92" spans="1:5" ht="15">
      <c r="A92" s="82">
        <v>960</v>
      </c>
      <c r="B92" s="38" t="s">
        <v>159</v>
      </c>
      <c r="C92" s="73"/>
      <c r="D92" s="70">
        <v>151709.61</v>
      </c>
      <c r="E92" s="90">
        <v>154800.46</v>
      </c>
    </row>
    <row r="93" spans="1:5" ht="15">
      <c r="A93" s="86">
        <v>961962963967</v>
      </c>
      <c r="B93" s="38" t="s">
        <v>160</v>
      </c>
      <c r="C93" s="73"/>
      <c r="D93" s="70">
        <v>164000</v>
      </c>
      <c r="E93" s="90">
        <v>164000</v>
      </c>
    </row>
    <row r="94" spans="1:5" ht="15">
      <c r="A94" s="82" t="s">
        <v>57</v>
      </c>
      <c r="B94" s="38" t="s">
        <v>161</v>
      </c>
      <c r="C94" s="73"/>
      <c r="D94" s="72">
        <f>D95+D96+D97+D98+D99+D100+D101</f>
        <v>1537212.81</v>
      </c>
      <c r="E94" s="92">
        <f>E95+E96+E97+E98+E99+E100+E101</f>
        <v>2495223.4099999997</v>
      </c>
    </row>
    <row r="95" spans="1:5" ht="15">
      <c r="A95" s="82">
        <v>22</v>
      </c>
      <c r="B95" s="38" t="s">
        <v>162</v>
      </c>
      <c r="C95" s="73"/>
      <c r="D95" s="70">
        <v>151713.08</v>
      </c>
      <c r="E95" s="94">
        <v>198900.27</v>
      </c>
    </row>
    <row r="96" spans="1:5" ht="15">
      <c r="A96" s="82">
        <v>23</v>
      </c>
      <c r="B96" s="38" t="s">
        <v>163</v>
      </c>
      <c r="C96" s="73"/>
      <c r="D96" s="70">
        <v>453654.3</v>
      </c>
      <c r="E96" s="90">
        <v>450877.95</v>
      </c>
    </row>
    <row r="97" spans="1:5" ht="15">
      <c r="A97" s="82">
        <v>24</v>
      </c>
      <c r="B97" s="38" t="s">
        <v>164</v>
      </c>
      <c r="C97" s="73"/>
      <c r="D97" s="70"/>
      <c r="E97" s="89"/>
    </row>
    <row r="98" spans="1:5" ht="15">
      <c r="A98" s="82">
        <v>25</v>
      </c>
      <c r="B98" s="38" t="s">
        <v>165</v>
      </c>
      <c r="C98" s="73"/>
      <c r="D98" s="70">
        <v>85719.62</v>
      </c>
      <c r="E98" s="90">
        <v>66764.39</v>
      </c>
    </row>
    <row r="99" spans="1:5" ht="15">
      <c r="A99" s="82">
        <v>26</v>
      </c>
      <c r="B99" s="38" t="s">
        <v>166</v>
      </c>
      <c r="C99" s="73"/>
      <c r="D99" s="70">
        <v>500000</v>
      </c>
      <c r="E99" s="90">
        <v>1500614.23</v>
      </c>
    </row>
    <row r="100" spans="1:5" ht="15">
      <c r="A100" s="82">
        <v>21</v>
      </c>
      <c r="B100" s="38" t="s">
        <v>167</v>
      </c>
      <c r="C100" s="73"/>
      <c r="D100" s="70">
        <v>150927.55</v>
      </c>
      <c r="E100" s="90">
        <v>28260.01</v>
      </c>
    </row>
    <row r="101" spans="1:5" ht="15">
      <c r="A101" s="82" t="s">
        <v>168</v>
      </c>
      <c r="B101" s="38" t="s">
        <v>169</v>
      </c>
      <c r="C101" s="73"/>
      <c r="D101" s="70">
        <v>195198.26</v>
      </c>
      <c r="E101" s="89">
        <v>249806.56</v>
      </c>
    </row>
    <row r="102" spans="1:5" ht="15">
      <c r="A102" s="82" t="s">
        <v>57</v>
      </c>
      <c r="B102" s="38" t="s">
        <v>170</v>
      </c>
      <c r="C102" s="73"/>
      <c r="D102" s="72">
        <f>D103+D104+D105+D106</f>
        <v>0</v>
      </c>
      <c r="E102" s="92">
        <f>E103+E104+E105+E106</f>
        <v>4086.41</v>
      </c>
    </row>
    <row r="103" spans="1:5" ht="15">
      <c r="A103" s="3">
        <v>950.951</v>
      </c>
      <c r="B103" s="4" t="s">
        <v>171</v>
      </c>
      <c r="C103" s="25"/>
      <c r="D103" s="70"/>
      <c r="E103" s="89"/>
    </row>
    <row r="104" spans="1:5" ht="15">
      <c r="A104" s="3">
        <v>954</v>
      </c>
      <c r="B104" s="4" t="s">
        <v>172</v>
      </c>
      <c r="C104" s="25"/>
      <c r="D104" s="70"/>
      <c r="E104" s="89"/>
    </row>
    <row r="105" spans="1:5" ht="15">
      <c r="A105" s="3" t="s">
        <v>173</v>
      </c>
      <c r="B105" s="4" t="s">
        <v>174</v>
      </c>
      <c r="C105" s="25"/>
      <c r="D105" s="70"/>
      <c r="E105" s="89">
        <v>0</v>
      </c>
    </row>
    <row r="106" spans="1:5" ht="15">
      <c r="A106" s="3">
        <v>957</v>
      </c>
      <c r="B106" s="4" t="s">
        <v>175</v>
      </c>
      <c r="C106" s="25"/>
      <c r="D106" s="70">
        <v>0</v>
      </c>
      <c r="E106" s="90">
        <v>4086.41</v>
      </c>
    </row>
    <row r="107" spans="1:5" ht="15">
      <c r="A107" s="3">
        <v>969</v>
      </c>
      <c r="B107" s="4" t="s">
        <v>176</v>
      </c>
      <c r="C107" s="25"/>
      <c r="D107" s="70">
        <v>431110.29</v>
      </c>
      <c r="E107" s="90">
        <v>512813.9</v>
      </c>
    </row>
    <row r="108" spans="1:5" ht="15">
      <c r="A108" s="3" t="s">
        <v>57</v>
      </c>
      <c r="B108" s="4" t="s">
        <v>177</v>
      </c>
      <c r="C108" s="25"/>
      <c r="D108" s="61">
        <f>D63+D66+D78+D94+D102+D107</f>
        <v>22310668.11</v>
      </c>
      <c r="E108" s="92">
        <f>E63+E66+E78+E94+E102+E107</f>
        <v>24230986.7</v>
      </c>
    </row>
    <row r="110" spans="1:6" ht="15">
      <c r="A110" s="100" t="s">
        <v>345</v>
      </c>
      <c r="B110" s="100"/>
      <c r="C110" s="87"/>
      <c r="D110" s="99"/>
      <c r="E110" s="66"/>
      <c r="F110" s="66"/>
    </row>
    <row r="111" spans="1:2" ht="15">
      <c r="A111" s="100" t="s">
        <v>346</v>
      </c>
      <c r="B111" s="100"/>
    </row>
    <row r="112" spans="1:2" ht="15">
      <c r="A112" s="27"/>
      <c r="B112" s="26"/>
    </row>
    <row r="113" spans="1:2" ht="15">
      <c r="A113" s="100" t="s">
        <v>347</v>
      </c>
      <c r="B113" s="100"/>
    </row>
    <row r="114" spans="1:2" ht="15">
      <c r="A114" s="100" t="s">
        <v>366</v>
      </c>
      <c r="B114" s="100"/>
    </row>
  </sheetData>
  <sheetProtection/>
  <mergeCells count="20"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</mergeCells>
  <printOptions/>
  <pageMargins left="0.15748031496062992" right="0.1968503937007874" top="0.31496062992125984" bottom="0.15748031496062992" header="0.31496062992125984" footer="0.15748031496062992"/>
  <pageSetup fitToHeight="2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zoomScalePageLayoutView="0" workbookViewId="0" topLeftCell="B19">
      <selection activeCell="E23" sqref="E23"/>
    </sheetView>
  </sheetViews>
  <sheetFormatPr defaultColWidth="9.140625" defaultRowHeight="15"/>
  <cols>
    <col min="1" max="1" width="26.140625" style="54" customWidth="1"/>
    <col min="2" max="2" width="59.57421875" style="54" customWidth="1"/>
    <col min="3" max="3" width="12.28125" style="54" customWidth="1"/>
    <col min="4" max="4" width="18.8515625" style="54" customWidth="1"/>
    <col min="5" max="5" width="18.00390625" style="54" customWidth="1"/>
    <col min="6" max="6" width="11.7109375" style="54" bestFit="1" customWidth="1"/>
    <col min="7" max="16384" width="9.140625" style="54" customWidth="1"/>
  </cols>
  <sheetData>
    <row r="1" spans="1:2" ht="15">
      <c r="A1" s="114" t="s">
        <v>350</v>
      </c>
      <c r="B1" s="114"/>
    </row>
    <row r="2" spans="1:2" ht="15">
      <c r="A2" s="114" t="s">
        <v>351</v>
      </c>
      <c r="B2" s="114"/>
    </row>
    <row r="3" spans="1:2" ht="15">
      <c r="A3" s="114" t="s">
        <v>352</v>
      </c>
      <c r="B3" s="114"/>
    </row>
    <row r="4" spans="1:2" ht="15">
      <c r="A4" s="114" t="s">
        <v>353</v>
      </c>
      <c r="B4" s="114"/>
    </row>
    <row r="5" spans="1:5" ht="15">
      <c r="A5" s="115" t="s">
        <v>297</v>
      </c>
      <c r="B5" s="115"/>
      <c r="C5" s="115"/>
      <c r="D5" s="115"/>
      <c r="E5" s="115"/>
    </row>
    <row r="6" spans="1:5" ht="15">
      <c r="A6" s="116" t="s">
        <v>362</v>
      </c>
      <c r="B6" s="116"/>
      <c r="C6" s="116"/>
      <c r="D6" s="116"/>
      <c r="E6" s="116"/>
    </row>
    <row r="7" spans="1:5" ht="15">
      <c r="A7" s="117" t="s">
        <v>59</v>
      </c>
      <c r="B7" s="117"/>
      <c r="C7" s="117" t="s">
        <v>1</v>
      </c>
      <c r="D7" s="118" t="s">
        <v>2</v>
      </c>
      <c r="E7" s="118"/>
    </row>
    <row r="8" spans="1:5" ht="59.25" customHeight="1">
      <c r="A8" s="117"/>
      <c r="B8" s="117"/>
      <c r="C8" s="117"/>
      <c r="D8" s="119" t="s">
        <v>369</v>
      </c>
      <c r="E8" s="119" t="s">
        <v>370</v>
      </c>
    </row>
    <row r="9" spans="1:5" ht="15.75" customHeight="1">
      <c r="A9" s="119">
        <v>1</v>
      </c>
      <c r="B9" s="119">
        <v>2</v>
      </c>
      <c r="C9" s="120">
        <v>3</v>
      </c>
      <c r="D9" s="120">
        <v>4</v>
      </c>
      <c r="E9" s="120">
        <v>5</v>
      </c>
    </row>
    <row r="10" spans="1:5" ht="15">
      <c r="A10" s="51"/>
      <c r="B10" s="50" t="s">
        <v>179</v>
      </c>
      <c r="C10" s="53"/>
      <c r="D10" s="41">
        <f>D11+D20</f>
        <v>5210089.950000001</v>
      </c>
      <c r="E10" s="41">
        <f>E11+E20</f>
        <v>4833981.069999999</v>
      </c>
    </row>
    <row r="11" spans="1:5" ht="15">
      <c r="A11" s="51"/>
      <c r="B11" s="50" t="s">
        <v>180</v>
      </c>
      <c r="C11" s="53"/>
      <c r="D11" s="41">
        <f>D12+D13+D14+D15+D16+D17+D18+D19</f>
        <v>4814102.620000001</v>
      </c>
      <c r="E11" s="41">
        <f>E12+E13+E14+E15+E16+E17+E18+E19</f>
        <v>4664664.81</v>
      </c>
    </row>
    <row r="12" spans="1:5" ht="15">
      <c r="A12" s="51">
        <v>750</v>
      </c>
      <c r="B12" s="52" t="s">
        <v>181</v>
      </c>
      <c r="C12" s="53"/>
      <c r="D12" s="55">
        <v>5457889.61</v>
      </c>
      <c r="E12" s="55">
        <v>5436396.81</v>
      </c>
    </row>
    <row r="13" spans="1:5" ht="15">
      <c r="A13" s="51">
        <v>752</v>
      </c>
      <c r="B13" s="52" t="s">
        <v>182</v>
      </c>
      <c r="C13" s="53"/>
      <c r="D13" s="55">
        <v>213012.52</v>
      </c>
      <c r="E13" s="55">
        <v>213609.86</v>
      </c>
    </row>
    <row r="14" spans="1:5" ht="30">
      <c r="A14" s="51">
        <v>753</v>
      </c>
      <c r="B14" s="52" t="s">
        <v>183</v>
      </c>
      <c r="C14" s="53"/>
      <c r="D14" s="55"/>
      <c r="E14" s="55"/>
    </row>
    <row r="15" spans="1:5" ht="15">
      <c r="A15" s="51">
        <v>754</v>
      </c>
      <c r="B15" s="52" t="s">
        <v>184</v>
      </c>
      <c r="C15" s="53"/>
      <c r="D15" s="55">
        <v>-14961.82</v>
      </c>
      <c r="E15" s="55">
        <v>-6183.95</v>
      </c>
    </row>
    <row r="16" spans="1:5" ht="30">
      <c r="A16" s="51">
        <v>755</v>
      </c>
      <c r="B16" s="52" t="s">
        <v>185</v>
      </c>
      <c r="C16" s="53"/>
      <c r="D16" s="55">
        <v>-737876.48</v>
      </c>
      <c r="E16" s="55">
        <v>-801878.11</v>
      </c>
    </row>
    <row r="17" spans="1:5" ht="15">
      <c r="A17" s="51">
        <v>756</v>
      </c>
      <c r="B17" s="52" t="s">
        <v>186</v>
      </c>
      <c r="C17" s="53"/>
      <c r="D17" s="55">
        <v>-159982.31</v>
      </c>
      <c r="E17" s="55">
        <v>-263918.84</v>
      </c>
    </row>
    <row r="18" spans="1:5" ht="15">
      <c r="A18" s="51">
        <v>757</v>
      </c>
      <c r="B18" s="52" t="s">
        <v>187</v>
      </c>
      <c r="C18" s="53"/>
      <c r="D18" s="55">
        <v>11637.65</v>
      </c>
      <c r="E18" s="55">
        <v>-60896.85</v>
      </c>
    </row>
    <row r="19" spans="1:5" ht="15">
      <c r="A19" s="51">
        <v>758</v>
      </c>
      <c r="B19" s="52" t="s">
        <v>188</v>
      </c>
      <c r="C19" s="53"/>
      <c r="D19" s="55">
        <v>44383.45</v>
      </c>
      <c r="E19" s="55">
        <v>147535.89</v>
      </c>
    </row>
    <row r="20" spans="1:5" ht="15">
      <c r="A20" s="51"/>
      <c r="B20" s="50" t="s">
        <v>189</v>
      </c>
      <c r="C20" s="53"/>
      <c r="D20" s="41">
        <f>D21+D22+D23+D24</f>
        <v>395987.32999999996</v>
      </c>
      <c r="E20" s="41">
        <f>E21+E22+E23+E24</f>
        <v>169316.26</v>
      </c>
    </row>
    <row r="21" spans="1:6" ht="15">
      <c r="A21" s="51">
        <v>760</v>
      </c>
      <c r="B21" s="52" t="s">
        <v>190</v>
      </c>
      <c r="C21" s="53"/>
      <c r="D21" s="55">
        <v>248366.27</v>
      </c>
      <c r="E21" s="55">
        <v>7149.7</v>
      </c>
      <c r="F21" s="56"/>
    </row>
    <row r="22" spans="1:5" ht="17.25" customHeight="1">
      <c r="A22" s="51">
        <v>764</v>
      </c>
      <c r="B22" s="52" t="s">
        <v>191</v>
      </c>
      <c r="C22" s="53"/>
      <c r="D22" s="55"/>
      <c r="E22" s="55"/>
    </row>
    <row r="23" spans="1:5" ht="15">
      <c r="A23" s="51">
        <v>768</v>
      </c>
      <c r="B23" s="52" t="s">
        <v>192</v>
      </c>
      <c r="C23" s="53"/>
      <c r="D23" s="55"/>
      <c r="E23" s="55"/>
    </row>
    <row r="24" spans="1:5" ht="17.25" customHeight="1">
      <c r="A24" s="51">
        <v>769</v>
      </c>
      <c r="B24" s="52" t="s">
        <v>193</v>
      </c>
      <c r="C24" s="53"/>
      <c r="D24" s="55">
        <v>147621.06</v>
      </c>
      <c r="E24" s="55">
        <v>162166.56</v>
      </c>
    </row>
    <row r="25" spans="1:5" ht="15.75" customHeight="1">
      <c r="A25" s="51"/>
      <c r="B25" s="50" t="s">
        <v>194</v>
      </c>
      <c r="C25" s="53"/>
      <c r="D25" s="41">
        <f>D26+D37+D43</f>
        <v>1820090.85</v>
      </c>
      <c r="E25" s="41">
        <f>E26+E37+E43</f>
        <v>1768812.1099999994</v>
      </c>
    </row>
    <row r="26" spans="1:5" ht="17.25" customHeight="1">
      <c r="A26" s="51"/>
      <c r="B26" s="50" t="s">
        <v>195</v>
      </c>
      <c r="C26" s="53"/>
      <c r="D26" s="41">
        <f>D27+D28+D29+D30+D31+D32+D33+D34+D35+D36</f>
        <v>1375294.2000000002</v>
      </c>
      <c r="E26" s="41">
        <f>E27+E28+E29+E30+E31+E32+E33+E34+E35+E36</f>
        <v>1738528.2899999996</v>
      </c>
    </row>
    <row r="27" spans="1:5" ht="15.75" customHeight="1">
      <c r="A27" s="51">
        <v>400</v>
      </c>
      <c r="B27" s="52" t="s">
        <v>196</v>
      </c>
      <c r="C27" s="53"/>
      <c r="D27" s="55">
        <v>1781319.37</v>
      </c>
      <c r="E27" s="55">
        <v>1496667.88</v>
      </c>
    </row>
    <row r="28" spans="1:5" ht="15.75" customHeight="1">
      <c r="A28" s="51"/>
      <c r="B28" s="52" t="s">
        <v>197</v>
      </c>
      <c r="C28" s="53"/>
      <c r="D28" s="55">
        <v>139183.65</v>
      </c>
      <c r="E28" s="55">
        <v>160117.92</v>
      </c>
    </row>
    <row r="29" spans="1:5" ht="30" customHeight="1">
      <c r="A29" s="51">
        <v>402</v>
      </c>
      <c r="B29" s="52" t="s">
        <v>198</v>
      </c>
      <c r="C29" s="53"/>
      <c r="D29" s="55">
        <v>-132363.69</v>
      </c>
      <c r="E29" s="55">
        <v>-155163.79</v>
      </c>
    </row>
    <row r="30" spans="1:5" ht="27.75" customHeight="1">
      <c r="A30" s="51">
        <v>403</v>
      </c>
      <c r="B30" s="52" t="s">
        <v>199</v>
      </c>
      <c r="C30" s="53"/>
      <c r="D30" s="55">
        <v>42425.98</v>
      </c>
      <c r="E30" s="55">
        <v>133642.11</v>
      </c>
    </row>
    <row r="31" spans="1:5" ht="28.5" customHeight="1">
      <c r="A31" s="51">
        <v>404</v>
      </c>
      <c r="B31" s="52" t="s">
        <v>200</v>
      </c>
      <c r="C31" s="53"/>
      <c r="D31" s="55">
        <v>-55586.31</v>
      </c>
      <c r="E31" s="55">
        <v>-145592.09</v>
      </c>
    </row>
    <row r="32" spans="1:5" ht="19.5" customHeight="1">
      <c r="A32" s="51">
        <v>405</v>
      </c>
      <c r="B32" s="52" t="s">
        <v>201</v>
      </c>
      <c r="C32" s="53"/>
      <c r="D32" s="55">
        <v>104419.97</v>
      </c>
      <c r="E32" s="55">
        <v>29258.51</v>
      </c>
    </row>
    <row r="33" spans="1:6" ht="27.75" customHeight="1">
      <c r="A33" s="51">
        <v>406</v>
      </c>
      <c r="B33" s="52" t="s">
        <v>202</v>
      </c>
      <c r="C33" s="53"/>
      <c r="D33" s="55">
        <v>-107421.64</v>
      </c>
      <c r="E33" s="55">
        <v>104125.28</v>
      </c>
      <c r="F33" s="56"/>
    </row>
    <row r="34" spans="1:5" ht="18.75" customHeight="1">
      <c r="A34" s="51">
        <v>407</v>
      </c>
      <c r="B34" s="52" t="s">
        <v>203</v>
      </c>
      <c r="C34" s="53"/>
      <c r="D34" s="55">
        <v>-316994.47</v>
      </c>
      <c r="E34" s="55">
        <v>-83202.14</v>
      </c>
    </row>
    <row r="35" spans="1:5" ht="28.5" customHeight="1">
      <c r="A35" s="51">
        <v>408</v>
      </c>
      <c r="B35" s="52" t="s">
        <v>204</v>
      </c>
      <c r="C35" s="53"/>
      <c r="D35" s="55"/>
      <c r="E35" s="55"/>
    </row>
    <row r="36" spans="1:5" ht="15.75" customHeight="1">
      <c r="A36" s="51">
        <v>409</v>
      </c>
      <c r="B36" s="52" t="s">
        <v>205</v>
      </c>
      <c r="C36" s="53"/>
      <c r="D36" s="55">
        <v>-79688.66</v>
      </c>
      <c r="E36" s="55">
        <v>198674.61</v>
      </c>
    </row>
    <row r="37" spans="1:5" ht="15.75" customHeight="1">
      <c r="A37" s="51"/>
      <c r="B37" s="50" t="s">
        <v>206</v>
      </c>
      <c r="C37" s="53"/>
      <c r="D37" s="41">
        <f>D38+D39+D40+D41+D42</f>
        <v>0</v>
      </c>
      <c r="E37" s="41">
        <f>E38+E39+E40+E41+E42</f>
        <v>-402032.52</v>
      </c>
    </row>
    <row r="38" spans="1:5" ht="18.75" customHeight="1">
      <c r="A38" s="51" t="s">
        <v>207</v>
      </c>
      <c r="B38" s="52" t="s">
        <v>208</v>
      </c>
      <c r="C38" s="53"/>
      <c r="D38" s="55"/>
      <c r="E38" s="55"/>
    </row>
    <row r="39" spans="1:6" ht="17.25" customHeight="1">
      <c r="A39" s="51" t="s">
        <v>209</v>
      </c>
      <c r="B39" s="52" t="s">
        <v>210</v>
      </c>
      <c r="C39" s="53"/>
      <c r="D39" s="55"/>
      <c r="E39" s="55"/>
      <c r="F39" s="56"/>
    </row>
    <row r="40" spans="1:5" ht="17.25" customHeight="1">
      <c r="A40" s="51">
        <v>415</v>
      </c>
      <c r="B40" s="52" t="s">
        <v>211</v>
      </c>
      <c r="C40" s="53"/>
      <c r="D40" s="55"/>
      <c r="E40" s="55">
        <v>-402032.52</v>
      </c>
    </row>
    <row r="41" spans="1:5" ht="15.75" customHeight="1">
      <c r="A41" s="51">
        <v>416.417</v>
      </c>
      <c r="B41" s="52" t="s">
        <v>212</v>
      </c>
      <c r="C41" s="53"/>
      <c r="D41" s="55"/>
      <c r="E41" s="55"/>
    </row>
    <row r="42" spans="1:5" ht="15.75" customHeight="1">
      <c r="A42" s="51">
        <v>418.419</v>
      </c>
      <c r="B42" s="52" t="s">
        <v>213</v>
      </c>
      <c r="C42" s="53"/>
      <c r="D42" s="55"/>
      <c r="E42" s="55"/>
    </row>
    <row r="43" spans="1:5" ht="18" customHeight="1">
      <c r="A43" s="51"/>
      <c r="B43" s="50" t="s">
        <v>214</v>
      </c>
      <c r="C43" s="53"/>
      <c r="D43" s="41">
        <f>D44+D45+D46+D47+D48+D49+D50+D51+D52</f>
        <v>444796.65</v>
      </c>
      <c r="E43" s="41">
        <f>E44+E45+E46+E47+E48+E49+E50+E51+E52</f>
        <v>432316.33999999997</v>
      </c>
    </row>
    <row r="44" spans="1:5" ht="15.75" customHeight="1">
      <c r="A44" s="51">
        <v>420</v>
      </c>
      <c r="B44" s="52" t="s">
        <v>215</v>
      </c>
      <c r="C44" s="53"/>
      <c r="D44" s="55">
        <v>19168.92</v>
      </c>
      <c r="E44" s="55">
        <v>90063.38</v>
      </c>
    </row>
    <row r="45" spans="1:5" ht="15.75" customHeight="1">
      <c r="A45" s="51">
        <v>421</v>
      </c>
      <c r="B45" s="52" t="s">
        <v>216</v>
      </c>
      <c r="C45" s="53"/>
      <c r="D45" s="55"/>
      <c r="E45" s="55"/>
    </row>
    <row r="46" spans="1:5" ht="15.75" customHeight="1">
      <c r="A46" s="51">
        <v>422</v>
      </c>
      <c r="B46" s="52" t="s">
        <v>217</v>
      </c>
      <c r="C46" s="53"/>
      <c r="D46" s="55">
        <v>104527.92</v>
      </c>
      <c r="E46" s="55">
        <v>103335.73</v>
      </c>
    </row>
    <row r="47" spans="1:5" ht="18" customHeight="1">
      <c r="A47" s="51">
        <v>423</v>
      </c>
      <c r="B47" s="52" t="s">
        <v>218</v>
      </c>
      <c r="C47" s="53"/>
      <c r="D47" s="55">
        <v>54999.64</v>
      </c>
      <c r="E47" s="55">
        <v>55223.28</v>
      </c>
    </row>
    <row r="48" spans="1:5" ht="17.25" customHeight="1">
      <c r="A48" s="51">
        <v>424</v>
      </c>
      <c r="B48" s="52" t="s">
        <v>219</v>
      </c>
      <c r="C48" s="53"/>
      <c r="D48" s="55">
        <v>207051.67</v>
      </c>
      <c r="E48" s="55">
        <v>182769.2</v>
      </c>
    </row>
    <row r="49" spans="1:6" ht="16.5" customHeight="1">
      <c r="A49" s="51">
        <v>429</v>
      </c>
      <c r="B49" s="52" t="s">
        <v>220</v>
      </c>
      <c r="C49" s="53"/>
      <c r="D49" s="55">
        <v>59048.5</v>
      </c>
      <c r="E49" s="98">
        <v>924.75</v>
      </c>
      <c r="F49" s="121"/>
    </row>
    <row r="50" spans="1:6" ht="29.25" customHeight="1">
      <c r="A50" s="51">
        <v>460</v>
      </c>
      <c r="B50" s="52" t="s">
        <v>221</v>
      </c>
      <c r="C50" s="53"/>
      <c r="D50" s="55"/>
      <c r="E50" s="98"/>
      <c r="F50" s="121"/>
    </row>
    <row r="51" spans="1:5" ht="18" customHeight="1">
      <c r="A51" s="51">
        <v>463</v>
      </c>
      <c r="B51" s="52" t="s">
        <v>222</v>
      </c>
      <c r="C51" s="53"/>
      <c r="D51" s="55"/>
      <c r="E51" s="55"/>
    </row>
    <row r="52" spans="1:5" ht="15" customHeight="1">
      <c r="A52" s="51">
        <v>462.469</v>
      </c>
      <c r="B52" s="52" t="s">
        <v>223</v>
      </c>
      <c r="C52" s="53"/>
      <c r="D52" s="55"/>
      <c r="E52" s="55"/>
    </row>
    <row r="53" spans="1:5" ht="15.75" customHeight="1">
      <c r="A53" s="51"/>
      <c r="B53" s="50" t="s">
        <v>224</v>
      </c>
      <c r="C53" s="53"/>
      <c r="D53" s="41">
        <f>D10-D25</f>
        <v>3389999.100000001</v>
      </c>
      <c r="E53" s="41">
        <f>E10-E25</f>
        <v>3065168.96</v>
      </c>
    </row>
    <row r="54" spans="1:5" ht="19.5" customHeight="1">
      <c r="A54" s="51"/>
      <c r="B54" s="50" t="s">
        <v>225</v>
      </c>
      <c r="C54" s="53"/>
      <c r="D54" s="41">
        <f>D55+D56+D57+D58+D62+D67+D74+D75</f>
        <v>2357473.3499999996</v>
      </c>
      <c r="E54" s="41">
        <f>E55+E56+E57+E58+E62+E67+E74+E75</f>
        <v>2177852.09</v>
      </c>
    </row>
    <row r="55" spans="1:5" ht="18.75" customHeight="1">
      <c r="A55" s="51"/>
      <c r="B55" s="50" t="s">
        <v>226</v>
      </c>
      <c r="C55" s="53"/>
      <c r="D55" s="55">
        <f>311978.74+1003568.96</f>
        <v>1315547.7</v>
      </c>
      <c r="E55" s="55">
        <v>1288767.07</v>
      </c>
    </row>
    <row r="56" spans="1:5" ht="16.5" customHeight="1">
      <c r="A56" s="51"/>
      <c r="B56" s="50" t="s">
        <v>227</v>
      </c>
      <c r="C56" s="53"/>
      <c r="D56" s="55">
        <v>11143.89</v>
      </c>
      <c r="E56" s="55">
        <v>-46828.38</v>
      </c>
    </row>
    <row r="57" spans="1:5" ht="18" customHeight="1">
      <c r="A57" s="51"/>
      <c r="B57" s="50" t="s">
        <v>228</v>
      </c>
      <c r="C57" s="53"/>
      <c r="D57" s="55">
        <v>67631.95</v>
      </c>
      <c r="E57" s="55">
        <v>87219.19</v>
      </c>
    </row>
    <row r="58" spans="1:5" ht="15">
      <c r="A58" s="120"/>
      <c r="B58" s="50" t="s">
        <v>229</v>
      </c>
      <c r="C58" s="53"/>
      <c r="D58" s="41">
        <f>D59+D60+D61</f>
        <v>454260.91</v>
      </c>
      <c r="E58" s="41">
        <f>E59+E60+E61</f>
        <v>452393.73</v>
      </c>
    </row>
    <row r="59" spans="1:5" ht="18" customHeight="1">
      <c r="A59" s="51"/>
      <c r="B59" s="52" t="s">
        <v>230</v>
      </c>
      <c r="C59" s="53"/>
      <c r="D59" s="55">
        <v>242319.03</v>
      </c>
      <c r="E59" s="55">
        <v>241548.55</v>
      </c>
    </row>
    <row r="60" spans="1:5" ht="15">
      <c r="A60" s="51"/>
      <c r="B60" s="52" t="s">
        <v>231</v>
      </c>
      <c r="C60" s="53"/>
      <c r="D60" s="55">
        <v>170955.19</v>
      </c>
      <c r="E60" s="55">
        <v>186430.61</v>
      </c>
    </row>
    <row r="61" spans="1:5" ht="15">
      <c r="A61" s="51"/>
      <c r="B61" s="52" t="s">
        <v>232</v>
      </c>
      <c r="C61" s="53"/>
      <c r="D61" s="55">
        <v>40986.69</v>
      </c>
      <c r="E61" s="55">
        <v>24414.57</v>
      </c>
    </row>
    <row r="62" spans="1:5" ht="15">
      <c r="A62" s="120"/>
      <c r="B62" s="50" t="s">
        <v>233</v>
      </c>
      <c r="C62" s="53"/>
      <c r="D62" s="41">
        <f>D63+D64+D65+D66</f>
        <v>122956.16</v>
      </c>
      <c r="E62" s="41">
        <f>E63+E64+E65+E66</f>
        <v>99206.29000000001</v>
      </c>
    </row>
    <row r="63" spans="1:5" ht="30">
      <c r="A63" s="51"/>
      <c r="B63" s="52" t="s">
        <v>234</v>
      </c>
      <c r="C63" s="55"/>
      <c r="D63" s="55">
        <v>41652.09</v>
      </c>
      <c r="E63" s="55">
        <v>32814.79</v>
      </c>
    </row>
    <row r="64" spans="1:5" ht="14.25" customHeight="1">
      <c r="A64" s="51"/>
      <c r="B64" s="52" t="s">
        <v>235</v>
      </c>
      <c r="C64" s="53"/>
      <c r="D64" s="55">
        <v>43025.04</v>
      </c>
      <c r="E64" s="55">
        <v>28416.17</v>
      </c>
    </row>
    <row r="65" spans="1:5" ht="15.75" customHeight="1">
      <c r="A65" s="51"/>
      <c r="B65" s="52" t="s">
        <v>236</v>
      </c>
      <c r="C65" s="53"/>
      <c r="D65" s="55">
        <v>38279.03</v>
      </c>
      <c r="E65" s="55">
        <v>37975.33</v>
      </c>
    </row>
    <row r="66" spans="1:5" ht="15">
      <c r="A66" s="51"/>
      <c r="B66" s="52" t="s">
        <v>237</v>
      </c>
      <c r="C66" s="53"/>
      <c r="D66" s="55"/>
      <c r="E66" s="55"/>
    </row>
    <row r="67" spans="1:5" ht="15">
      <c r="A67" s="120"/>
      <c r="B67" s="50" t="s">
        <v>238</v>
      </c>
      <c r="C67" s="53"/>
      <c r="D67" s="41">
        <f>D68+D69+D70+D71+D72+D73</f>
        <v>453652.48999999993</v>
      </c>
      <c r="E67" s="41">
        <f>E68+E69+E70+E71+E72+E73</f>
        <v>384559.55999999994</v>
      </c>
    </row>
    <row r="68" spans="1:5" ht="44.25" customHeight="1">
      <c r="A68" s="51"/>
      <c r="B68" s="52" t="s">
        <v>239</v>
      </c>
      <c r="C68" s="53"/>
      <c r="D68" s="55">
        <v>76971.96</v>
      </c>
      <c r="E68" s="55">
        <v>60177.45</v>
      </c>
    </row>
    <row r="69" spans="1:5" ht="15.75" customHeight="1">
      <c r="A69" s="51"/>
      <c r="B69" s="52" t="s">
        <v>240</v>
      </c>
      <c r="C69" s="53"/>
      <c r="D69" s="55">
        <v>7265.57</v>
      </c>
      <c r="E69" s="55">
        <v>8112.87</v>
      </c>
    </row>
    <row r="70" spans="1:5" ht="15.75" customHeight="1">
      <c r="A70" s="51"/>
      <c r="B70" s="52" t="s">
        <v>241</v>
      </c>
      <c r="C70" s="53"/>
      <c r="D70" s="55">
        <v>15094.85</v>
      </c>
      <c r="E70" s="55">
        <v>11914.86</v>
      </c>
    </row>
    <row r="71" spans="1:5" ht="15.75" customHeight="1">
      <c r="A71" s="51"/>
      <c r="B71" s="52" t="s">
        <v>242</v>
      </c>
      <c r="C71" s="53"/>
      <c r="D71" s="55">
        <v>99968.73</v>
      </c>
      <c r="E71" s="55">
        <v>59574.09</v>
      </c>
    </row>
    <row r="72" spans="1:5" ht="15.75" customHeight="1">
      <c r="A72" s="51"/>
      <c r="B72" s="52" t="s">
        <v>243</v>
      </c>
      <c r="C72" s="53"/>
      <c r="D72" s="55">
        <v>161651.71</v>
      </c>
      <c r="E72" s="55">
        <v>161163.19</v>
      </c>
    </row>
    <row r="73" spans="1:5" ht="15.75" customHeight="1">
      <c r="A73" s="51"/>
      <c r="B73" s="52" t="s">
        <v>244</v>
      </c>
      <c r="C73" s="53"/>
      <c r="D73" s="55">
        <v>92699.67</v>
      </c>
      <c r="E73" s="55">
        <v>83617.1</v>
      </c>
    </row>
    <row r="74" spans="1:5" ht="15.75" customHeight="1">
      <c r="A74" s="51"/>
      <c r="B74" s="50" t="s">
        <v>245</v>
      </c>
      <c r="C74" s="53"/>
      <c r="D74" s="67">
        <v>42858.45</v>
      </c>
      <c r="E74" s="67">
        <v>50806.11</v>
      </c>
    </row>
    <row r="75" spans="1:5" ht="15.75" customHeight="1">
      <c r="A75" s="51">
        <v>706</v>
      </c>
      <c r="B75" s="50" t="s">
        <v>246</v>
      </c>
      <c r="C75" s="53"/>
      <c r="D75" s="67">
        <v>-110578.2</v>
      </c>
      <c r="E75" s="67">
        <v>-138271.48</v>
      </c>
    </row>
    <row r="76" spans="1:5" ht="15.75" customHeight="1">
      <c r="A76" s="51"/>
      <c r="B76" s="50" t="s">
        <v>247</v>
      </c>
      <c r="C76" s="53"/>
      <c r="D76" s="41">
        <f>D53-D54</f>
        <v>1032525.7500000014</v>
      </c>
      <c r="E76" s="41">
        <f>E53-E54</f>
        <v>887316.8700000001</v>
      </c>
    </row>
    <row r="77" spans="1:5" ht="15.75" customHeight="1">
      <c r="A77" s="51"/>
      <c r="B77" s="50" t="s">
        <v>248</v>
      </c>
      <c r="C77" s="53"/>
      <c r="D77" s="41">
        <f>D92+D109</f>
        <v>383549.35000000003</v>
      </c>
      <c r="E77" s="41">
        <f>E92+E109</f>
        <v>418797.44</v>
      </c>
    </row>
    <row r="78" spans="1:5" ht="31.5" customHeight="1">
      <c r="A78" s="51"/>
      <c r="B78" s="50" t="s">
        <v>249</v>
      </c>
      <c r="C78" s="53"/>
      <c r="D78" s="41">
        <f>D79+D80+D81+D82+D83+D84</f>
        <v>329305.77</v>
      </c>
      <c r="E78" s="41">
        <f>E79+E80+E81+E82+E83+E84</f>
        <v>407498.34</v>
      </c>
    </row>
    <row r="79" spans="1:5" ht="15.75" customHeight="1">
      <c r="A79" s="51">
        <v>770</v>
      </c>
      <c r="B79" s="52" t="s">
        <v>250</v>
      </c>
      <c r="C79" s="53"/>
      <c r="D79" s="55">
        <v>321789.57</v>
      </c>
      <c r="E79" s="55">
        <v>403780.34</v>
      </c>
    </row>
    <row r="80" spans="1:5" ht="29.25" customHeight="1">
      <c r="A80" s="51">
        <v>771</v>
      </c>
      <c r="B80" s="52" t="s">
        <v>251</v>
      </c>
      <c r="C80" s="53"/>
      <c r="D80" s="55"/>
      <c r="E80" s="55"/>
    </row>
    <row r="81" spans="1:5" ht="16.5" customHeight="1">
      <c r="A81" s="51">
        <v>772</v>
      </c>
      <c r="B81" s="52" t="s">
        <v>252</v>
      </c>
      <c r="C81" s="53"/>
      <c r="D81" s="55"/>
      <c r="E81" s="55">
        <v>1758.5</v>
      </c>
    </row>
    <row r="82" spans="1:5" ht="15" customHeight="1">
      <c r="A82" s="51">
        <v>774</v>
      </c>
      <c r="B82" s="52" t="s">
        <v>253</v>
      </c>
      <c r="C82" s="53"/>
      <c r="D82" s="55"/>
      <c r="E82" s="55"/>
    </row>
    <row r="83" spans="1:5" ht="15.75" customHeight="1">
      <c r="A83" s="51">
        <v>775</v>
      </c>
      <c r="B83" s="52" t="s">
        <v>254</v>
      </c>
      <c r="C83" s="53"/>
      <c r="D83" s="55"/>
      <c r="E83" s="55"/>
    </row>
    <row r="84" spans="1:5" ht="46.5" customHeight="1">
      <c r="A84" s="122" t="s">
        <v>255</v>
      </c>
      <c r="B84" s="52" t="s">
        <v>256</v>
      </c>
      <c r="C84" s="53"/>
      <c r="D84" s="55">
        <v>7516.2</v>
      </c>
      <c r="E84" s="55">
        <v>1959.5</v>
      </c>
    </row>
    <row r="85" spans="1:5" ht="27.75" customHeight="1">
      <c r="A85" s="51"/>
      <c r="B85" s="50" t="s">
        <v>257</v>
      </c>
      <c r="C85" s="53"/>
      <c r="D85" s="41">
        <f>D86+D87+D88+D89+D90+D91</f>
        <v>25242.17</v>
      </c>
      <c r="E85" s="41">
        <f>E86+E87+E88+E89+E90+E91</f>
        <v>56290.33</v>
      </c>
    </row>
    <row r="86" spans="1:5" ht="17.25" customHeight="1">
      <c r="A86" s="51">
        <v>730</v>
      </c>
      <c r="B86" s="52" t="s">
        <v>258</v>
      </c>
      <c r="C86" s="53"/>
      <c r="D86" s="55">
        <v>18385.19</v>
      </c>
      <c r="E86" s="55">
        <v>47800.88</v>
      </c>
    </row>
    <row r="87" spans="1:5" ht="18" customHeight="1">
      <c r="A87" s="51">
        <v>732</v>
      </c>
      <c r="B87" s="52" t="s">
        <v>259</v>
      </c>
      <c r="C87" s="53"/>
      <c r="D87" s="55"/>
      <c r="E87" s="55"/>
    </row>
    <row r="88" spans="1:5" ht="18.75" customHeight="1">
      <c r="A88" s="51">
        <v>734</v>
      </c>
      <c r="B88" s="52" t="s">
        <v>260</v>
      </c>
      <c r="C88" s="53"/>
      <c r="D88" s="55"/>
      <c r="E88" s="55"/>
    </row>
    <row r="89" spans="1:5" ht="15.75" customHeight="1">
      <c r="A89" s="51">
        <v>735</v>
      </c>
      <c r="B89" s="52" t="s">
        <v>261</v>
      </c>
      <c r="C89" s="53"/>
      <c r="D89" s="55"/>
      <c r="E89" s="55"/>
    </row>
    <row r="90" spans="1:5" ht="45.75" customHeight="1">
      <c r="A90" s="122" t="s">
        <v>262</v>
      </c>
      <c r="B90" s="52" t="s">
        <v>263</v>
      </c>
      <c r="C90" s="53"/>
      <c r="D90" s="55"/>
      <c r="E90" s="55"/>
    </row>
    <row r="91" spans="1:5" ht="63.75" customHeight="1">
      <c r="A91" s="122" t="s">
        <v>264</v>
      </c>
      <c r="B91" s="52" t="s">
        <v>265</v>
      </c>
      <c r="C91" s="53"/>
      <c r="D91" s="55">
        <f>6065.19+725.8+65.99</f>
        <v>6856.98</v>
      </c>
      <c r="E91" s="55">
        <f>5005.2+3484.25</f>
        <v>8489.45</v>
      </c>
    </row>
    <row r="92" spans="1:5" ht="33.75" customHeight="1">
      <c r="A92" s="51"/>
      <c r="B92" s="50" t="s">
        <v>266</v>
      </c>
      <c r="C92" s="53"/>
      <c r="D92" s="41">
        <f>D78-D85</f>
        <v>304063.60000000003</v>
      </c>
      <c r="E92" s="41">
        <f>E78-E85</f>
        <v>351208.01</v>
      </c>
    </row>
    <row r="93" spans="1:5" ht="32.25" customHeight="1">
      <c r="A93" s="51"/>
      <c r="B93" s="50" t="s">
        <v>267</v>
      </c>
      <c r="C93" s="53"/>
      <c r="D93" s="41">
        <f>D94+D95+D96+D97+D98+D99+D100</f>
        <v>79485.75</v>
      </c>
      <c r="E93" s="41">
        <f>E94+E95+E96+E97+E98+E99+E100</f>
        <v>67589.43</v>
      </c>
    </row>
    <row r="94" spans="1:5" ht="17.25" customHeight="1">
      <c r="A94" s="51">
        <v>770</v>
      </c>
      <c r="B94" s="52" t="s">
        <v>268</v>
      </c>
      <c r="C94" s="53"/>
      <c r="D94" s="55"/>
      <c r="E94" s="55"/>
    </row>
    <row r="95" spans="1:5" ht="15.75" customHeight="1">
      <c r="A95" s="51">
        <v>772</v>
      </c>
      <c r="B95" s="52" t="s">
        <v>269</v>
      </c>
      <c r="C95" s="53"/>
      <c r="D95" s="55"/>
      <c r="E95" s="55"/>
    </row>
    <row r="96" spans="1:5" ht="15.75" customHeight="1">
      <c r="A96" s="123">
        <v>771774</v>
      </c>
      <c r="B96" s="52" t="s">
        <v>270</v>
      </c>
      <c r="C96" s="53"/>
      <c r="D96" s="55"/>
      <c r="E96" s="55"/>
    </row>
    <row r="97" spans="1:5" ht="14.25" customHeight="1">
      <c r="A97" s="51">
        <v>773</v>
      </c>
      <c r="B97" s="52" t="s">
        <v>271</v>
      </c>
      <c r="C97" s="53"/>
      <c r="D97" s="55"/>
      <c r="E97" s="55"/>
    </row>
    <row r="98" spans="1:5" ht="40.5" customHeight="1">
      <c r="A98" s="122" t="s">
        <v>272</v>
      </c>
      <c r="B98" s="52" t="s">
        <v>273</v>
      </c>
      <c r="C98" s="53"/>
      <c r="D98" s="55"/>
      <c r="E98" s="55"/>
    </row>
    <row r="99" spans="1:5" ht="15" customHeight="1">
      <c r="A99" s="51" t="s">
        <v>274</v>
      </c>
      <c r="B99" s="52" t="s">
        <v>275</v>
      </c>
      <c r="C99" s="53"/>
      <c r="D99" s="55"/>
      <c r="E99" s="55"/>
    </row>
    <row r="100" spans="1:5" ht="46.5" customHeight="1">
      <c r="A100" s="122" t="s">
        <v>359</v>
      </c>
      <c r="B100" s="52" t="s">
        <v>276</v>
      </c>
      <c r="C100" s="53"/>
      <c r="D100" s="55">
        <f>4862.26+160+74463.49</f>
        <v>79485.75</v>
      </c>
      <c r="E100" s="55">
        <f>300+8882.54+58406.89</f>
        <v>67589.43</v>
      </c>
    </row>
    <row r="101" spans="1:5" ht="37.5" customHeight="1">
      <c r="A101" s="51"/>
      <c r="B101" s="50" t="s">
        <v>277</v>
      </c>
      <c r="C101" s="53"/>
      <c r="D101" s="41">
        <f>D102+D103+D104+D105+D106+D107+D108</f>
        <v>0</v>
      </c>
      <c r="E101" s="41">
        <f>E102+E103+E104+E105+E106+E107+E108</f>
        <v>0</v>
      </c>
    </row>
    <row r="102" spans="1:5" ht="18" customHeight="1">
      <c r="A102" s="51">
        <v>730</v>
      </c>
      <c r="B102" s="52" t="s">
        <v>278</v>
      </c>
      <c r="C102" s="53"/>
      <c r="D102" s="55"/>
      <c r="E102" s="55"/>
    </row>
    <row r="103" spans="1:5" ht="17.25" customHeight="1">
      <c r="A103" s="51">
        <v>732</v>
      </c>
      <c r="B103" s="52" t="s">
        <v>279</v>
      </c>
      <c r="C103" s="53"/>
      <c r="D103" s="55"/>
      <c r="E103" s="55"/>
    </row>
    <row r="104" spans="1:5" ht="15.75" customHeight="1">
      <c r="A104" s="51" t="s">
        <v>360</v>
      </c>
      <c r="B104" s="52" t="s">
        <v>280</v>
      </c>
      <c r="C104" s="53"/>
      <c r="D104" s="55"/>
      <c r="E104" s="55"/>
    </row>
    <row r="105" spans="1:5" ht="15.75" customHeight="1">
      <c r="A105" s="122" t="s">
        <v>281</v>
      </c>
      <c r="B105" s="52" t="s">
        <v>282</v>
      </c>
      <c r="C105" s="53"/>
      <c r="D105" s="55"/>
      <c r="E105" s="55"/>
    </row>
    <row r="106" spans="1:5" ht="31.5" customHeight="1">
      <c r="A106" s="122" t="s">
        <v>283</v>
      </c>
      <c r="B106" s="52" t="s">
        <v>284</v>
      </c>
      <c r="C106" s="53"/>
      <c r="D106" s="55"/>
      <c r="E106" s="55"/>
    </row>
    <row r="107" spans="1:5" ht="25.5" customHeight="1">
      <c r="A107" s="123">
        <v>745746747</v>
      </c>
      <c r="B107" s="52" t="s">
        <v>285</v>
      </c>
      <c r="C107" s="53"/>
      <c r="D107" s="55"/>
      <c r="E107" s="55"/>
    </row>
    <row r="108" spans="1:5" ht="15.75" customHeight="1">
      <c r="A108" s="123">
        <v>748749</v>
      </c>
      <c r="B108" s="52" t="s">
        <v>286</v>
      </c>
      <c r="C108" s="53"/>
      <c r="D108" s="55"/>
      <c r="E108" s="55"/>
    </row>
    <row r="109" spans="1:5" ht="36" customHeight="1">
      <c r="A109" s="51"/>
      <c r="B109" s="50" t="s">
        <v>287</v>
      </c>
      <c r="C109" s="53"/>
      <c r="D109" s="41">
        <f>D93-D101</f>
        <v>79485.75</v>
      </c>
      <c r="E109" s="41">
        <f>E93-E101</f>
        <v>67589.43</v>
      </c>
    </row>
    <row r="110" spans="1:5" ht="32.25" customHeight="1">
      <c r="A110" s="51"/>
      <c r="B110" s="50" t="s">
        <v>288</v>
      </c>
      <c r="C110" s="53"/>
      <c r="D110" s="41">
        <f>D76+D77</f>
        <v>1416075.1000000015</v>
      </c>
      <c r="E110" s="41">
        <f>E76+E77</f>
        <v>1306114.31</v>
      </c>
    </row>
    <row r="111" spans="1:5" ht="15.75" customHeight="1">
      <c r="A111" s="51"/>
      <c r="B111" s="50" t="s">
        <v>289</v>
      </c>
      <c r="C111" s="53"/>
      <c r="D111" s="41">
        <f>D112+D113</f>
        <v>0</v>
      </c>
      <c r="E111" s="41">
        <f>E112+E113</f>
        <v>0</v>
      </c>
    </row>
    <row r="112" spans="1:5" ht="15.75" customHeight="1">
      <c r="A112" s="51">
        <v>820</v>
      </c>
      <c r="B112" s="52" t="s">
        <v>290</v>
      </c>
      <c r="C112" s="53"/>
      <c r="D112" s="55"/>
      <c r="E112" s="55"/>
    </row>
    <row r="113" spans="1:5" ht="15.75" customHeight="1">
      <c r="A113" s="51">
        <v>823</v>
      </c>
      <c r="B113" s="52" t="s">
        <v>291</v>
      </c>
      <c r="C113" s="53"/>
      <c r="D113" s="55"/>
      <c r="E113" s="55"/>
    </row>
    <row r="114" spans="1:6" ht="21.75" customHeight="1">
      <c r="A114" s="51"/>
      <c r="B114" s="50" t="s">
        <v>292</v>
      </c>
      <c r="C114" s="55"/>
      <c r="D114" s="41">
        <f>D110-D111</f>
        <v>1416075.1000000015</v>
      </c>
      <c r="E114" s="41">
        <f>E110-E111</f>
        <v>1306114.31</v>
      </c>
      <c r="F114" s="97"/>
    </row>
    <row r="115" spans="1:6" ht="19.5" customHeight="1">
      <c r="A115" s="51"/>
      <c r="B115" s="50" t="s">
        <v>293</v>
      </c>
      <c r="C115" s="53"/>
      <c r="D115" s="55"/>
      <c r="E115" s="55"/>
      <c r="F115" s="97"/>
    </row>
    <row r="116" spans="1:5" ht="42" customHeight="1">
      <c r="A116" s="122" t="s">
        <v>294</v>
      </c>
      <c r="B116" s="52" t="s">
        <v>295</v>
      </c>
      <c r="C116" s="53"/>
      <c r="D116" s="55"/>
      <c r="E116" s="55"/>
    </row>
    <row r="117" spans="1:5" ht="20.25" customHeight="1">
      <c r="A117" s="51"/>
      <c r="B117" s="50" t="s">
        <v>296</v>
      </c>
      <c r="C117" s="55"/>
      <c r="D117" s="124">
        <f>D114/19402</f>
        <v>72.98603752190503</v>
      </c>
      <c r="E117" s="124">
        <f>E114/19402</f>
        <v>67.31853984125348</v>
      </c>
    </row>
    <row r="118" spans="1:5" ht="15">
      <c r="A118" s="125"/>
      <c r="B118" s="126"/>
      <c r="C118" s="127"/>
      <c r="D118" s="127"/>
      <c r="E118" s="127"/>
    </row>
    <row r="119" spans="1:5" s="114" customFormat="1" ht="15">
      <c r="A119" s="128" t="s">
        <v>348</v>
      </c>
      <c r="B119" s="129"/>
      <c r="C119" s="130"/>
      <c r="D119" s="130"/>
      <c r="E119" s="131"/>
    </row>
    <row r="120" spans="1:5" ht="15">
      <c r="A120" s="128" t="s">
        <v>349</v>
      </c>
      <c r="B120" s="128"/>
      <c r="D120" s="97"/>
      <c r="E120" s="56"/>
    </row>
    <row r="121" spans="1:4" ht="15">
      <c r="A121" s="128"/>
      <c r="B121" s="128"/>
      <c r="C121" s="132"/>
      <c r="D121" s="97"/>
    </row>
    <row r="122" spans="1:4" ht="15">
      <c r="A122" s="133" t="s">
        <v>354</v>
      </c>
      <c r="B122" s="133"/>
      <c r="D122" s="97"/>
    </row>
    <row r="123" spans="1:3" ht="15">
      <c r="A123" s="134" t="s">
        <v>368</v>
      </c>
      <c r="B123" s="134"/>
      <c r="C123" s="135"/>
    </row>
    <row r="124" spans="1:2" ht="15">
      <c r="A124" s="136"/>
      <c r="B124" s="136"/>
    </row>
  </sheetData>
  <sheetProtection/>
  <mergeCells count="7">
    <mergeCell ref="D7:E7"/>
    <mergeCell ref="C119:D119"/>
    <mergeCell ref="A5:E5"/>
    <mergeCell ref="A6:E6"/>
    <mergeCell ref="A7:A8"/>
    <mergeCell ref="B7:B8"/>
    <mergeCell ref="C7:C8"/>
  </mergeCells>
  <printOptions/>
  <pageMargins left="0.2755905511811024" right="0.2755905511811024" top="0.2362204724409449" bottom="0.1968503937007874" header="0.31496062992125984" footer="0.1968503937007874"/>
  <pageSetup fitToHeight="2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PageLayoutView="0" workbookViewId="0" topLeftCell="A1">
      <selection activeCell="C63" sqref="C63"/>
    </sheetView>
  </sheetViews>
  <sheetFormatPr defaultColWidth="9.140625" defaultRowHeight="15"/>
  <cols>
    <col min="1" max="1" width="11.0039062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  <col min="8" max="8" width="10.140625" style="0" bestFit="1" customWidth="1"/>
  </cols>
  <sheetData>
    <row r="1" spans="1:5" ht="15">
      <c r="A1" s="26" t="s">
        <v>350</v>
      </c>
      <c r="B1" s="26"/>
      <c r="C1" s="26"/>
      <c r="D1" s="26"/>
      <c r="E1" s="26"/>
    </row>
    <row r="2" spans="1:5" ht="15">
      <c r="A2" s="26" t="s">
        <v>351</v>
      </c>
      <c r="B2" s="26"/>
      <c r="C2" s="26"/>
      <c r="D2" s="26"/>
      <c r="E2" s="26"/>
    </row>
    <row r="3" spans="1:5" ht="15">
      <c r="A3" s="26" t="s">
        <v>352</v>
      </c>
      <c r="B3" s="26"/>
      <c r="C3" s="26"/>
      <c r="D3" s="26"/>
      <c r="E3" s="26"/>
    </row>
    <row r="4" spans="1:5" ht="15">
      <c r="A4" s="26" t="s">
        <v>353</v>
      </c>
      <c r="B4" s="26"/>
      <c r="C4" s="26"/>
      <c r="D4" s="26"/>
      <c r="E4" s="26"/>
    </row>
    <row r="5" spans="1:5" ht="15">
      <c r="A5" s="110" t="s">
        <v>340</v>
      </c>
      <c r="B5" s="110"/>
      <c r="C5" s="110"/>
      <c r="D5" s="110"/>
      <c r="E5" s="110"/>
    </row>
    <row r="6" spans="1:5" ht="15">
      <c r="A6" s="111" t="s">
        <v>363</v>
      </c>
      <c r="B6" s="111"/>
      <c r="C6" s="111"/>
      <c r="D6" s="111"/>
      <c r="E6" s="111"/>
    </row>
    <row r="7" spans="1:5" ht="15">
      <c r="A7" s="107"/>
      <c r="B7" s="107" t="s">
        <v>0</v>
      </c>
      <c r="C7" s="108" t="s">
        <v>1</v>
      </c>
      <c r="D7" s="109" t="s">
        <v>2</v>
      </c>
      <c r="E7" s="109"/>
    </row>
    <row r="8" spans="1:5" ht="15">
      <c r="A8" s="107"/>
      <c r="B8" s="107"/>
      <c r="C8" s="108"/>
      <c r="D8" s="12" t="s">
        <v>3</v>
      </c>
      <c r="E8" s="12" t="s">
        <v>4</v>
      </c>
    </row>
    <row r="9" spans="1:5" ht="15">
      <c r="A9" s="13"/>
      <c r="B9" s="13">
        <v>1</v>
      </c>
      <c r="C9" s="13">
        <v>2</v>
      </c>
      <c r="D9" s="14">
        <v>3</v>
      </c>
      <c r="E9" s="14">
        <v>4</v>
      </c>
    </row>
    <row r="10" spans="1:5" ht="15">
      <c r="A10" s="6" t="s">
        <v>5</v>
      </c>
      <c r="B10" s="15" t="s">
        <v>6</v>
      </c>
      <c r="C10" s="29"/>
      <c r="D10" s="62">
        <f>D25</f>
        <v>253564</v>
      </c>
      <c r="E10" s="45">
        <f>E25</f>
        <v>1117982</v>
      </c>
    </row>
    <row r="11" spans="1:5" ht="15">
      <c r="A11" s="16">
        <v>1</v>
      </c>
      <c r="B11" s="17" t="s">
        <v>7</v>
      </c>
      <c r="C11" s="30"/>
      <c r="D11" s="63">
        <f>D12+D13+D14+D15</f>
        <v>8146659</v>
      </c>
      <c r="E11" s="63">
        <f>E12+E13+E14+E15</f>
        <v>17599732</v>
      </c>
    </row>
    <row r="12" spans="1:5" ht="17.25" customHeight="1">
      <c r="A12" s="19"/>
      <c r="B12" s="20" t="s">
        <v>8</v>
      </c>
      <c r="C12" s="30"/>
      <c r="D12" s="64">
        <v>5402231</v>
      </c>
      <c r="E12" s="47">
        <v>11727464</v>
      </c>
    </row>
    <row r="13" spans="1:5" ht="15">
      <c r="A13" s="19"/>
      <c r="B13" s="18" t="s">
        <v>9</v>
      </c>
      <c r="C13" s="30"/>
      <c r="D13" s="64">
        <v>28971</v>
      </c>
      <c r="E13" s="47">
        <v>46964</v>
      </c>
    </row>
    <row r="14" spans="1:5" ht="15">
      <c r="A14" s="19"/>
      <c r="B14" s="18" t="s">
        <v>10</v>
      </c>
      <c r="C14" s="30"/>
      <c r="D14" s="64">
        <v>2705321</v>
      </c>
      <c r="E14" s="47">
        <f>5818905-6366-1269</f>
        <v>5811270</v>
      </c>
    </row>
    <row r="15" spans="1:5" ht="15">
      <c r="A15" s="19"/>
      <c r="B15" s="18" t="s">
        <v>11</v>
      </c>
      <c r="C15" s="30"/>
      <c r="D15" s="64">
        <v>10136</v>
      </c>
      <c r="E15" s="47">
        <v>14034</v>
      </c>
    </row>
    <row r="16" spans="1:5" ht="15">
      <c r="A16" s="16">
        <v>2</v>
      </c>
      <c r="B16" s="17" t="s">
        <v>12</v>
      </c>
      <c r="C16" s="30"/>
      <c r="D16" s="65">
        <f>D17+D18+D19+D20+D21+D22+D23+D24</f>
        <v>7893095</v>
      </c>
      <c r="E16" s="65">
        <f>E17+E18+E19+E20+E21+E22+E23+E24</f>
        <v>16481750</v>
      </c>
    </row>
    <row r="17" spans="1:5" ht="26.25">
      <c r="A17" s="8"/>
      <c r="B17" s="20" t="s">
        <v>13</v>
      </c>
      <c r="C17" s="30"/>
      <c r="D17" s="64">
        <v>1845886</v>
      </c>
      <c r="E17" s="47">
        <v>3819472</v>
      </c>
    </row>
    <row r="18" spans="1:5" ht="26.25">
      <c r="A18" s="8"/>
      <c r="B18" s="20" t="s">
        <v>14</v>
      </c>
      <c r="C18" s="30"/>
      <c r="D18" s="64">
        <v>613563</v>
      </c>
      <c r="E18" s="47">
        <v>790554</v>
      </c>
    </row>
    <row r="19" spans="1:5" ht="26.25">
      <c r="A19" s="8"/>
      <c r="B19" s="20" t="s">
        <v>15</v>
      </c>
      <c r="C19" s="30"/>
      <c r="D19" s="64">
        <v>1083867</v>
      </c>
      <c r="E19" s="47">
        <v>2449569</v>
      </c>
    </row>
    <row r="20" spans="1:5" ht="15">
      <c r="A20" s="8"/>
      <c r="B20" s="20" t="s">
        <v>16</v>
      </c>
      <c r="C20" s="30"/>
      <c r="D20" s="64">
        <v>416195</v>
      </c>
      <c r="E20" s="47">
        <v>831269</v>
      </c>
    </row>
    <row r="21" spans="1:5" ht="15">
      <c r="A21" s="8"/>
      <c r="B21" s="20" t="s">
        <v>17</v>
      </c>
      <c r="C21" s="30"/>
      <c r="D21" s="64">
        <v>51888</v>
      </c>
      <c r="E21" s="47">
        <f>129271+1</f>
        <v>129272</v>
      </c>
    </row>
    <row r="22" spans="1:5" ht="15">
      <c r="A22" s="8"/>
      <c r="B22" s="20" t="s">
        <v>18</v>
      </c>
      <c r="C22" s="30"/>
      <c r="D22" s="64">
        <v>268043</v>
      </c>
      <c r="E22" s="47">
        <v>617723</v>
      </c>
    </row>
    <row r="23" spans="1:5" ht="15">
      <c r="A23" s="8"/>
      <c r="B23" s="20" t="s">
        <v>19</v>
      </c>
      <c r="C23" s="30"/>
      <c r="D23" s="64">
        <f>3613251+402</f>
        <v>3613653</v>
      </c>
      <c r="E23" s="47">
        <v>7843891</v>
      </c>
    </row>
    <row r="24" spans="1:5" ht="15">
      <c r="A24" s="8"/>
      <c r="B24" s="20" t="s">
        <v>20</v>
      </c>
      <c r="C24" s="30"/>
      <c r="D24" s="64"/>
      <c r="E24" s="47"/>
    </row>
    <row r="25" spans="1:5" ht="15">
      <c r="A25" s="16">
        <v>3</v>
      </c>
      <c r="B25" s="17" t="s">
        <v>21</v>
      </c>
      <c r="C25" s="30"/>
      <c r="D25" s="65">
        <f>D11-D16</f>
        <v>253564</v>
      </c>
      <c r="E25" s="48">
        <f>E11-E16</f>
        <v>1117982</v>
      </c>
    </row>
    <row r="26" spans="1:5" ht="15">
      <c r="A26" s="6" t="s">
        <v>22</v>
      </c>
      <c r="B26" s="15" t="s">
        <v>23</v>
      </c>
      <c r="C26" s="30"/>
      <c r="D26" s="65">
        <f>D42</f>
        <v>1427140</v>
      </c>
      <c r="E26" s="48">
        <f>E42</f>
        <v>736481</v>
      </c>
    </row>
    <row r="27" spans="1:5" ht="15">
      <c r="A27" s="16">
        <v>1</v>
      </c>
      <c r="B27" s="17" t="s">
        <v>24</v>
      </c>
      <c r="C27" s="30"/>
      <c r="D27" s="65">
        <f>D28+D29+D30+D31+D32</f>
        <v>4412804</v>
      </c>
      <c r="E27" s="48">
        <f>E28+E29+E30+E31+E32</f>
        <v>6504475</v>
      </c>
    </row>
    <row r="28" spans="1:5" ht="15">
      <c r="A28" s="19"/>
      <c r="B28" s="18" t="s">
        <v>25</v>
      </c>
      <c r="C28" s="30"/>
      <c r="D28" s="64"/>
      <c r="E28" s="47"/>
    </row>
    <row r="29" spans="1:5" ht="15">
      <c r="A29" s="19"/>
      <c r="B29" s="18" t="s">
        <v>26</v>
      </c>
      <c r="C29" s="30"/>
      <c r="D29" s="64">
        <v>4403930</v>
      </c>
      <c r="E29" s="47">
        <v>794156</v>
      </c>
    </row>
    <row r="30" spans="1:5" ht="15">
      <c r="A30" s="19"/>
      <c r="B30" s="18" t="s">
        <v>27</v>
      </c>
      <c r="C30" s="30"/>
      <c r="D30" s="64">
        <v>582</v>
      </c>
      <c r="E30" s="47">
        <v>1269</v>
      </c>
    </row>
    <row r="31" spans="1:5" ht="15">
      <c r="A31" s="19"/>
      <c r="B31" s="20" t="s">
        <v>28</v>
      </c>
      <c r="C31" s="30"/>
      <c r="D31" s="64">
        <v>8292</v>
      </c>
      <c r="E31" s="47">
        <v>6366</v>
      </c>
    </row>
    <row r="32" spans="1:5" ht="15">
      <c r="A32" s="19"/>
      <c r="B32" s="20" t="s">
        <v>29</v>
      </c>
      <c r="C32" s="30"/>
      <c r="D32" s="64"/>
      <c r="E32" s="47">
        <v>5702684</v>
      </c>
    </row>
    <row r="33" spans="1:5" ht="15">
      <c r="A33" s="16">
        <v>2</v>
      </c>
      <c r="B33" s="17" t="s">
        <v>30</v>
      </c>
      <c r="C33" s="30"/>
      <c r="D33" s="65">
        <f>D34+D35+D36+D37+D38+D39+D40+D41</f>
        <v>2985664</v>
      </c>
      <c r="E33" s="48">
        <f>E34+E35+E36+E37+E38+E39+E40+E41</f>
        <v>5767994</v>
      </c>
    </row>
    <row r="34" spans="1:5" ht="26.25">
      <c r="A34" s="19"/>
      <c r="B34" s="20" t="s">
        <v>31</v>
      </c>
      <c r="C34" s="30"/>
      <c r="D34" s="64">
        <v>1469628</v>
      </c>
      <c r="E34" s="47">
        <v>1202400</v>
      </c>
    </row>
    <row r="35" spans="1:5" ht="26.25">
      <c r="A35" s="19"/>
      <c r="B35" s="20" t="s">
        <v>32</v>
      </c>
      <c r="C35" s="30"/>
      <c r="D35" s="64"/>
      <c r="E35" s="47"/>
    </row>
    <row r="36" spans="1:5" ht="39">
      <c r="A36" s="19"/>
      <c r="B36" s="20" t="s">
        <v>33</v>
      </c>
      <c r="C36" s="30"/>
      <c r="D36" s="64"/>
      <c r="E36" s="47"/>
    </row>
    <row r="37" spans="1:5" ht="39">
      <c r="A37" s="19"/>
      <c r="B37" s="20" t="s">
        <v>34</v>
      </c>
      <c r="C37" s="30"/>
      <c r="D37" s="64"/>
      <c r="E37" s="47"/>
    </row>
    <row r="38" spans="1:5" ht="26.25">
      <c r="A38" s="19"/>
      <c r="B38" s="20" t="s">
        <v>35</v>
      </c>
      <c r="C38" s="30"/>
      <c r="D38" s="64"/>
      <c r="E38" s="47"/>
    </row>
    <row r="39" spans="1:5" ht="26.25">
      <c r="A39" s="19"/>
      <c r="B39" s="20" t="s">
        <v>36</v>
      </c>
      <c r="C39" s="30"/>
      <c r="D39" s="64">
        <v>1460000</v>
      </c>
      <c r="E39" s="47">
        <v>4324000</v>
      </c>
    </row>
    <row r="40" spans="1:5" ht="30" customHeight="1">
      <c r="A40" s="19"/>
      <c r="B40" s="20" t="s">
        <v>37</v>
      </c>
      <c r="C40" s="30"/>
      <c r="D40" s="64">
        <v>56036</v>
      </c>
      <c r="E40" s="47">
        <v>49494</v>
      </c>
    </row>
    <row r="41" spans="1:5" ht="15">
      <c r="A41" s="19"/>
      <c r="B41" s="20" t="s">
        <v>38</v>
      </c>
      <c r="C41" s="30"/>
      <c r="D41" s="64"/>
      <c r="E41" s="47">
        <v>192100</v>
      </c>
    </row>
    <row r="42" spans="1:5" ht="15">
      <c r="A42" s="16">
        <v>3</v>
      </c>
      <c r="B42" s="17" t="s">
        <v>39</v>
      </c>
      <c r="C42" s="30"/>
      <c r="D42" s="65">
        <f>D27-D33</f>
        <v>1427140</v>
      </c>
      <c r="E42" s="48">
        <f>E27-E33</f>
        <v>736481</v>
      </c>
    </row>
    <row r="43" spans="1:5" ht="15">
      <c r="A43" s="6" t="s">
        <v>40</v>
      </c>
      <c r="B43" s="15" t="s">
        <v>41</v>
      </c>
      <c r="C43" s="30"/>
      <c r="D43" s="48">
        <f>D54</f>
        <v>-1805149</v>
      </c>
      <c r="E43" s="48">
        <f>E54</f>
        <v>-1573502</v>
      </c>
    </row>
    <row r="44" spans="1:5" ht="15">
      <c r="A44" s="16">
        <v>1</v>
      </c>
      <c r="B44" s="17" t="s">
        <v>42</v>
      </c>
      <c r="C44" s="30"/>
      <c r="D44" s="48">
        <f>D45+D46+D47+D48</f>
        <v>38277</v>
      </c>
      <c r="E44" s="48">
        <f>E45+E46+E47+E48</f>
        <v>79087</v>
      </c>
    </row>
    <row r="45" spans="1:5" ht="15">
      <c r="A45" s="19"/>
      <c r="B45" s="20" t="s">
        <v>43</v>
      </c>
      <c r="C45" s="30"/>
      <c r="D45" s="47"/>
      <c r="E45" s="47"/>
    </row>
    <row r="46" spans="1:5" ht="15">
      <c r="A46" s="19"/>
      <c r="B46" s="20" t="s">
        <v>44</v>
      </c>
      <c r="C46" s="30"/>
      <c r="D46" s="47"/>
      <c r="E46" s="47"/>
    </row>
    <row r="47" spans="1:5" ht="15">
      <c r="A47" s="19"/>
      <c r="B47" s="20" t="s">
        <v>45</v>
      </c>
      <c r="C47" s="30"/>
      <c r="D47" s="47">
        <v>34900</v>
      </c>
      <c r="E47" s="47">
        <v>78600</v>
      </c>
    </row>
    <row r="48" spans="1:5" ht="15">
      <c r="A48" s="19"/>
      <c r="B48" s="20" t="s">
        <v>46</v>
      </c>
      <c r="C48" s="30"/>
      <c r="D48" s="47">
        <v>3377</v>
      </c>
      <c r="E48" s="47">
        <v>487</v>
      </c>
    </row>
    <row r="49" spans="1:5" ht="15">
      <c r="A49" s="16">
        <v>2</v>
      </c>
      <c r="B49" s="21" t="s">
        <v>47</v>
      </c>
      <c r="C49" s="30"/>
      <c r="D49" s="48">
        <f>D50+D51+D52+D53</f>
        <v>1843426</v>
      </c>
      <c r="E49" s="48">
        <f>E50+E51+E52+E53</f>
        <v>1652589</v>
      </c>
    </row>
    <row r="50" spans="1:5" ht="15">
      <c r="A50" s="19"/>
      <c r="B50" s="20" t="s">
        <v>48</v>
      </c>
      <c r="C50" s="30"/>
      <c r="D50" s="47"/>
      <c r="E50" s="47"/>
    </row>
    <row r="51" spans="1:5" ht="15">
      <c r="A51" s="19"/>
      <c r="B51" s="20" t="s">
        <v>49</v>
      </c>
      <c r="C51" s="30"/>
      <c r="D51" s="47">
        <v>1028686</v>
      </c>
      <c r="E51" s="47"/>
    </row>
    <row r="52" spans="1:5" ht="15">
      <c r="A52" s="19"/>
      <c r="B52" s="20" t="s">
        <v>50</v>
      </c>
      <c r="C52" s="30"/>
      <c r="D52" s="47"/>
      <c r="E52" s="47">
        <v>1000000</v>
      </c>
    </row>
    <row r="53" spans="1:5" ht="15">
      <c r="A53" s="19"/>
      <c r="B53" s="20" t="s">
        <v>51</v>
      </c>
      <c r="C53" s="30"/>
      <c r="D53" s="47">
        <v>814740</v>
      </c>
      <c r="E53" s="47">
        <v>652589</v>
      </c>
    </row>
    <row r="54" spans="1:5" ht="15">
      <c r="A54" s="16">
        <v>3</v>
      </c>
      <c r="B54" s="17" t="s">
        <v>52</v>
      </c>
      <c r="C54" s="30"/>
      <c r="D54" s="46">
        <f>+D44-D49</f>
        <v>-1805149</v>
      </c>
      <c r="E54" s="46">
        <f>E44-E49</f>
        <v>-1573502</v>
      </c>
    </row>
    <row r="55" spans="1:5" ht="15">
      <c r="A55" s="18"/>
      <c r="B55" s="18"/>
      <c r="C55" s="30"/>
      <c r="D55" s="49"/>
      <c r="E55" s="49"/>
    </row>
    <row r="56" spans="1:5" ht="15">
      <c r="A56" s="7" t="s">
        <v>53</v>
      </c>
      <c r="B56" s="22" t="s">
        <v>54</v>
      </c>
      <c r="C56" s="30"/>
      <c r="D56" s="46">
        <f>D10+D26+D43</f>
        <v>-124445</v>
      </c>
      <c r="E56" s="46">
        <f>E10+E26+E43</f>
        <v>280961</v>
      </c>
    </row>
    <row r="57" spans="1:5" ht="15">
      <c r="A57" s="18"/>
      <c r="B57" s="18"/>
      <c r="C57" s="30"/>
      <c r="D57" s="49"/>
      <c r="E57" s="49"/>
    </row>
    <row r="58" spans="1:5" ht="15">
      <c r="A58" s="18"/>
      <c r="B58" s="22" t="s">
        <v>55</v>
      </c>
      <c r="C58" s="30"/>
      <c r="D58" s="46">
        <f>D59+D56</f>
        <v>345156</v>
      </c>
      <c r="E58" s="46">
        <f>E59+E56</f>
        <v>469601</v>
      </c>
    </row>
    <row r="59" spans="1:8" ht="15">
      <c r="A59" s="18"/>
      <c r="B59" s="22" t="s">
        <v>56</v>
      </c>
      <c r="C59" s="30"/>
      <c r="D59" s="47">
        <v>469601</v>
      </c>
      <c r="E59" s="47">
        <v>188640</v>
      </c>
      <c r="H59" s="66"/>
    </row>
    <row r="60" spans="1:5" ht="15">
      <c r="A60" s="23"/>
      <c r="B60" s="23"/>
      <c r="C60" s="23"/>
      <c r="D60" s="23"/>
      <c r="E60" s="23"/>
    </row>
    <row r="61" spans="1:8" ht="15">
      <c r="A61" s="31" t="s">
        <v>348</v>
      </c>
      <c r="B61" s="32"/>
      <c r="C61" s="31"/>
      <c r="D61" s="23"/>
      <c r="E61" s="23"/>
      <c r="H61" s="66"/>
    </row>
    <row r="62" spans="1:7" ht="15">
      <c r="A62" s="31" t="s">
        <v>355</v>
      </c>
      <c r="B62" s="32"/>
      <c r="C62" s="31"/>
      <c r="D62" s="23"/>
      <c r="E62" s="23"/>
      <c r="F62" s="1"/>
      <c r="G62" s="1"/>
    </row>
    <row r="63" spans="1:8" ht="15">
      <c r="A63" s="33"/>
      <c r="B63" s="31"/>
      <c r="C63" s="31"/>
      <c r="D63" s="23"/>
      <c r="E63" s="23"/>
      <c r="H63" s="66"/>
    </row>
    <row r="64" spans="1:5" ht="15">
      <c r="A64" s="34" t="s">
        <v>354</v>
      </c>
      <c r="B64" s="31"/>
      <c r="C64" s="31"/>
      <c r="D64" s="23"/>
      <c r="E64" s="23"/>
    </row>
    <row r="65" spans="1:5" ht="30">
      <c r="A65" s="35" t="s">
        <v>366</v>
      </c>
      <c r="B65" s="35"/>
      <c r="C65" s="36"/>
      <c r="D65" s="23"/>
      <c r="E65" s="23"/>
    </row>
  </sheetData>
  <sheetProtection/>
  <mergeCells count="6">
    <mergeCell ref="A7:A8"/>
    <mergeCell ref="B7:B8"/>
    <mergeCell ref="C7:C8"/>
    <mergeCell ref="D7:E7"/>
    <mergeCell ref="A5:E5"/>
    <mergeCell ref="A6:E6"/>
  </mergeCells>
  <printOptions/>
  <pageMargins left="0.31496062992125984" right="0.2362204724409449" top="0.35433070866141736" bottom="0.1968503937007874" header="0.31496062992125984" footer="0.196850393700787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workbookViewId="0" topLeftCell="A25">
      <selection activeCell="D42" sqref="D42"/>
    </sheetView>
  </sheetViews>
  <sheetFormatPr defaultColWidth="9.140625" defaultRowHeight="15"/>
  <cols>
    <col min="1" max="1" width="50.57421875" style="0" customWidth="1"/>
    <col min="2" max="2" width="14.7109375" style="0" customWidth="1"/>
    <col min="3" max="3" width="13.8515625" style="0" customWidth="1"/>
    <col min="4" max="4" width="17.140625" style="0" customWidth="1"/>
    <col min="5" max="5" width="20.00390625" style="0" customWidth="1"/>
    <col min="6" max="6" width="17.421875" style="0" customWidth="1"/>
    <col min="7" max="7" width="15.140625" style="0" customWidth="1"/>
    <col min="8" max="8" width="15.00390625" style="0" customWidth="1"/>
    <col min="9" max="9" width="17.00390625" style="0" customWidth="1"/>
    <col min="10" max="10" width="19.140625" style="0" customWidth="1"/>
    <col min="11" max="11" width="18.00390625" style="0" customWidth="1"/>
    <col min="12" max="12" width="15.8515625" style="0" customWidth="1"/>
  </cols>
  <sheetData>
    <row r="1" spans="1:3" ht="15">
      <c r="A1" s="26" t="s">
        <v>350</v>
      </c>
      <c r="B1" s="26"/>
      <c r="C1" s="26"/>
    </row>
    <row r="2" spans="1:3" ht="15">
      <c r="A2" s="26" t="s">
        <v>357</v>
      </c>
      <c r="B2" s="26"/>
      <c r="C2" s="26"/>
    </row>
    <row r="3" spans="1:3" ht="15">
      <c r="A3" s="26" t="s">
        <v>352</v>
      </c>
      <c r="B3" s="26"/>
      <c r="C3" s="26"/>
    </row>
    <row r="4" spans="1:3" ht="15">
      <c r="A4" s="26" t="s">
        <v>358</v>
      </c>
      <c r="B4" s="26"/>
      <c r="C4" s="26"/>
    </row>
    <row r="5" spans="1:11" ht="15">
      <c r="A5" s="112" t="s">
        <v>326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11" ht="15">
      <c r="A6" s="113" t="s">
        <v>364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1" ht="75">
      <c r="A7" s="11" t="s">
        <v>298</v>
      </c>
      <c r="B7" s="11" t="s">
        <v>299</v>
      </c>
      <c r="C7" s="11" t="s">
        <v>300</v>
      </c>
      <c r="D7" s="11" t="s">
        <v>301</v>
      </c>
      <c r="E7" s="11" t="s">
        <v>302</v>
      </c>
      <c r="F7" s="11" t="s">
        <v>303</v>
      </c>
      <c r="G7" s="11" t="s">
        <v>304</v>
      </c>
      <c r="H7" s="11" t="s">
        <v>305</v>
      </c>
      <c r="I7" s="11" t="s">
        <v>306</v>
      </c>
      <c r="J7" s="11" t="s">
        <v>307</v>
      </c>
      <c r="K7" s="11" t="s">
        <v>308</v>
      </c>
    </row>
    <row r="8" spans="1:11" ht="21" customHeight="1">
      <c r="A8" s="9" t="s">
        <v>309</v>
      </c>
      <c r="B8" s="40">
        <v>4033303</v>
      </c>
      <c r="C8" s="40"/>
      <c r="D8" s="40"/>
      <c r="E8" s="40">
        <v>-351</v>
      </c>
      <c r="F8" s="40"/>
      <c r="G8" s="40"/>
      <c r="H8" s="40"/>
      <c r="I8" s="40"/>
      <c r="J8" s="40">
        <v>1010835</v>
      </c>
      <c r="K8" s="44">
        <f aca="true" t="shared" si="0" ref="K8:K19">B8+C8+D8+E8+F8+G8+H8+I8+J8</f>
        <v>5043787</v>
      </c>
    </row>
    <row r="9" spans="1:11" ht="15">
      <c r="A9" s="10" t="s">
        <v>310</v>
      </c>
      <c r="B9" s="40"/>
      <c r="C9" s="40"/>
      <c r="D9" s="40"/>
      <c r="E9" s="40"/>
      <c r="F9" s="40"/>
      <c r="G9" s="40"/>
      <c r="H9" s="40"/>
      <c r="I9" s="40"/>
      <c r="J9" s="40"/>
      <c r="K9" s="39">
        <f t="shared" si="0"/>
        <v>0</v>
      </c>
    </row>
    <row r="10" spans="1:11" ht="15">
      <c r="A10" s="10" t="s">
        <v>311</v>
      </c>
      <c r="B10" s="40"/>
      <c r="C10" s="40"/>
      <c r="D10" s="40"/>
      <c r="E10" s="40"/>
      <c r="F10" s="40"/>
      <c r="G10" s="40"/>
      <c r="H10" s="40"/>
      <c r="I10" s="40"/>
      <c r="J10" s="40"/>
      <c r="K10" s="39">
        <f t="shared" si="0"/>
        <v>0</v>
      </c>
    </row>
    <row r="11" spans="1:11" ht="30">
      <c r="A11" s="10" t="s">
        <v>312</v>
      </c>
      <c r="B11" s="40"/>
      <c r="C11" s="40"/>
      <c r="D11" s="40"/>
      <c r="E11" s="40"/>
      <c r="F11" s="40"/>
      <c r="G11" s="40"/>
      <c r="H11" s="40"/>
      <c r="I11" s="40"/>
      <c r="J11" s="40"/>
      <c r="K11" s="39">
        <f t="shared" si="0"/>
        <v>0</v>
      </c>
    </row>
    <row r="12" spans="1:11" ht="30">
      <c r="A12" s="10" t="s">
        <v>313</v>
      </c>
      <c r="B12" s="40"/>
      <c r="C12" s="40"/>
      <c r="D12" s="40"/>
      <c r="E12" s="40">
        <v>49173</v>
      </c>
      <c r="F12" s="40"/>
      <c r="G12" s="40"/>
      <c r="H12" s="40"/>
      <c r="I12" s="40"/>
      <c r="J12" s="40"/>
      <c r="K12" s="39">
        <f t="shared" si="0"/>
        <v>49173</v>
      </c>
    </row>
    <row r="13" spans="1:11" ht="30">
      <c r="A13" s="10" t="s">
        <v>314</v>
      </c>
      <c r="B13" s="40"/>
      <c r="C13" s="40"/>
      <c r="D13" s="40"/>
      <c r="E13" s="40"/>
      <c r="F13" s="40"/>
      <c r="G13" s="40"/>
      <c r="H13" s="40"/>
      <c r="I13" s="40"/>
      <c r="J13" s="40"/>
      <c r="K13" s="39">
        <f t="shared" si="0"/>
        <v>0</v>
      </c>
    </row>
    <row r="14" spans="1:11" ht="30">
      <c r="A14" s="10" t="s">
        <v>315</v>
      </c>
      <c r="B14" s="40"/>
      <c r="C14" s="40"/>
      <c r="D14" s="40"/>
      <c r="E14" s="40"/>
      <c r="F14" s="40"/>
      <c r="G14" s="40"/>
      <c r="H14" s="40"/>
      <c r="I14" s="40"/>
      <c r="J14" s="40"/>
      <c r="K14" s="39">
        <f t="shared" si="0"/>
        <v>0</v>
      </c>
    </row>
    <row r="15" spans="1:11" ht="15">
      <c r="A15" s="10" t="s">
        <v>316</v>
      </c>
      <c r="B15" s="40"/>
      <c r="C15" s="40"/>
      <c r="D15" s="40"/>
      <c r="E15" s="40"/>
      <c r="F15" s="40"/>
      <c r="G15" s="40"/>
      <c r="H15" s="40"/>
      <c r="I15" s="40"/>
      <c r="J15" s="40">
        <v>1509523</v>
      </c>
      <c r="K15" s="39">
        <f t="shared" si="0"/>
        <v>1509523</v>
      </c>
    </row>
    <row r="16" spans="1:11" ht="15">
      <c r="A16" s="10" t="s">
        <v>317</v>
      </c>
      <c r="B16" s="40"/>
      <c r="C16" s="40"/>
      <c r="D16" s="40"/>
      <c r="E16" s="40"/>
      <c r="F16" s="40"/>
      <c r="G16" s="40"/>
      <c r="H16" s="40"/>
      <c r="I16" s="40"/>
      <c r="J16" s="40"/>
      <c r="K16" s="39">
        <f t="shared" si="0"/>
        <v>0</v>
      </c>
    </row>
    <row r="17" spans="1:11" ht="15">
      <c r="A17" s="10" t="s">
        <v>318</v>
      </c>
      <c r="B17" s="40"/>
      <c r="C17" s="40"/>
      <c r="D17" s="40"/>
      <c r="E17" s="40"/>
      <c r="F17" s="40"/>
      <c r="G17" s="40"/>
      <c r="H17" s="40"/>
      <c r="I17" s="40"/>
      <c r="J17" s="40">
        <v>-606501</v>
      </c>
      <c r="K17" s="39">
        <f t="shared" si="0"/>
        <v>-606501</v>
      </c>
    </row>
    <row r="18" spans="1:11" ht="15">
      <c r="A18" s="10" t="s">
        <v>319</v>
      </c>
      <c r="B18" s="40"/>
      <c r="C18" s="40"/>
      <c r="D18" s="40"/>
      <c r="E18" s="40"/>
      <c r="F18" s="40"/>
      <c r="G18" s="40"/>
      <c r="H18" s="40"/>
      <c r="I18" s="40"/>
      <c r="J18" s="40"/>
      <c r="K18" s="39">
        <f t="shared" si="0"/>
        <v>0</v>
      </c>
    </row>
    <row r="19" spans="1:11" ht="21.75" customHeight="1">
      <c r="A19" s="9" t="s">
        <v>320</v>
      </c>
      <c r="B19" s="39">
        <f aca="true" t="shared" si="1" ref="B19:I19">B8+B9+B10+B11+B12+B13+B14+B15+B16+B17+B18</f>
        <v>4033303</v>
      </c>
      <c r="C19" s="39">
        <f t="shared" si="1"/>
        <v>0</v>
      </c>
      <c r="D19" s="39">
        <f t="shared" si="1"/>
        <v>0</v>
      </c>
      <c r="E19" s="39">
        <f>E8+E9+E10+E11+E12+E13+E14+E15+E16+E17+E18-1</f>
        <v>48821</v>
      </c>
      <c r="F19" s="39">
        <f t="shared" si="1"/>
        <v>0</v>
      </c>
      <c r="G19" s="39">
        <f t="shared" si="1"/>
        <v>0</v>
      </c>
      <c r="H19" s="39">
        <f t="shared" si="1"/>
        <v>0</v>
      </c>
      <c r="I19" s="39">
        <f t="shared" si="1"/>
        <v>0</v>
      </c>
      <c r="J19" s="39">
        <f>J8+J9+J10+J11+J12+J13+J14+J15+J16+J17+J18+0.6</f>
        <v>1913857.6</v>
      </c>
      <c r="K19" s="39">
        <f t="shared" si="0"/>
        <v>5995981.6</v>
      </c>
    </row>
    <row r="20" spans="1:11" ht="15">
      <c r="A20" s="24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ht="15">
      <c r="A21" s="24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ht="15">
      <c r="A22" s="9" t="s">
        <v>321</v>
      </c>
      <c r="B22" s="39">
        <f aca="true" t="shared" si="2" ref="B22:I22">B19</f>
        <v>4033303</v>
      </c>
      <c r="C22" s="39">
        <f t="shared" si="2"/>
        <v>0</v>
      </c>
      <c r="D22" s="39">
        <f t="shared" si="2"/>
        <v>0</v>
      </c>
      <c r="E22" s="39">
        <f t="shared" si="2"/>
        <v>48821</v>
      </c>
      <c r="F22" s="39">
        <f t="shared" si="2"/>
        <v>0</v>
      </c>
      <c r="G22" s="39">
        <f t="shared" si="2"/>
        <v>0</v>
      </c>
      <c r="H22" s="39">
        <f t="shared" si="2"/>
        <v>0</v>
      </c>
      <c r="I22" s="39">
        <f t="shared" si="2"/>
        <v>0</v>
      </c>
      <c r="J22" s="39">
        <f>J19</f>
        <v>1913857.6</v>
      </c>
      <c r="K22" s="39">
        <f>SUM(B22:J22)</f>
        <v>5995981.6</v>
      </c>
    </row>
    <row r="23" spans="1:11" ht="15">
      <c r="A23" s="10" t="s">
        <v>322</v>
      </c>
      <c r="B23" s="40"/>
      <c r="C23" s="40"/>
      <c r="D23" s="40"/>
      <c r="E23" s="40"/>
      <c r="F23" s="40"/>
      <c r="G23" s="40"/>
      <c r="H23" s="40"/>
      <c r="I23" s="40"/>
      <c r="J23" s="40"/>
      <c r="K23" s="39">
        <f aca="true" t="shared" si="3" ref="K23:K32">SUM(B23:J23)</f>
        <v>0</v>
      </c>
    </row>
    <row r="24" spans="1:11" ht="15">
      <c r="A24" s="10" t="s">
        <v>311</v>
      </c>
      <c r="B24" s="40"/>
      <c r="C24" s="40"/>
      <c r="D24" s="40"/>
      <c r="E24" s="40"/>
      <c r="F24" s="40"/>
      <c r="G24" s="40"/>
      <c r="H24" s="40"/>
      <c r="I24" s="40"/>
      <c r="J24" s="40">
        <v>-1099118</v>
      </c>
      <c r="K24" s="39">
        <f t="shared" si="3"/>
        <v>-1099118</v>
      </c>
    </row>
    <row r="25" spans="1:11" ht="30">
      <c r="A25" s="10" t="s">
        <v>312</v>
      </c>
      <c r="B25" s="40"/>
      <c r="C25" s="40"/>
      <c r="D25" s="40"/>
      <c r="E25" s="40"/>
      <c r="F25" s="40"/>
      <c r="G25" s="40"/>
      <c r="H25" s="40"/>
      <c r="I25" s="40"/>
      <c r="J25" s="40"/>
      <c r="K25" s="39">
        <f t="shared" si="3"/>
        <v>0</v>
      </c>
    </row>
    <row r="26" spans="1:11" ht="30">
      <c r="A26" s="10" t="s">
        <v>323</v>
      </c>
      <c r="B26" s="40"/>
      <c r="C26" s="40"/>
      <c r="D26" s="40"/>
      <c r="E26" s="40">
        <v>-123049</v>
      </c>
      <c r="F26" s="40"/>
      <c r="G26" s="40"/>
      <c r="H26" s="40"/>
      <c r="I26" s="40"/>
      <c r="J26" s="40"/>
      <c r="K26" s="39">
        <f t="shared" si="3"/>
        <v>-123049</v>
      </c>
    </row>
    <row r="27" spans="1:11" ht="30">
      <c r="A27" s="10" t="s">
        <v>314</v>
      </c>
      <c r="B27" s="40"/>
      <c r="C27" s="40"/>
      <c r="D27" s="40"/>
      <c r="E27" s="40"/>
      <c r="F27" s="40"/>
      <c r="G27" s="40"/>
      <c r="H27" s="40"/>
      <c r="I27" s="40"/>
      <c r="J27" s="40"/>
      <c r="K27" s="39">
        <f t="shared" si="3"/>
        <v>0</v>
      </c>
    </row>
    <row r="28" spans="1:11" ht="30">
      <c r="A28" s="10" t="s">
        <v>324</v>
      </c>
      <c r="B28" s="40"/>
      <c r="C28" s="40"/>
      <c r="D28" s="40"/>
      <c r="E28" s="40"/>
      <c r="F28" s="40"/>
      <c r="G28" s="40"/>
      <c r="H28" s="40"/>
      <c r="I28" s="40"/>
      <c r="J28" s="40"/>
      <c r="K28" s="39">
        <f t="shared" si="3"/>
        <v>0</v>
      </c>
    </row>
    <row r="29" spans="1:11" ht="15">
      <c r="A29" s="10" t="s">
        <v>325</v>
      </c>
      <c r="B29" s="40"/>
      <c r="C29" s="40"/>
      <c r="D29" s="40"/>
      <c r="E29" s="40"/>
      <c r="F29" s="40"/>
      <c r="G29" s="40"/>
      <c r="H29" s="40"/>
      <c r="I29" s="40"/>
      <c r="J29" s="40">
        <f>+'BU'!D114</f>
        <v>1416075.1000000015</v>
      </c>
      <c r="K29" s="39">
        <f>SUM(B29:J29)</f>
        <v>1416075.1000000015</v>
      </c>
    </row>
    <row r="30" spans="1:11" ht="15">
      <c r="A30" s="10" t="s">
        <v>317</v>
      </c>
      <c r="B30" s="40"/>
      <c r="C30" s="40"/>
      <c r="D30" s="40"/>
      <c r="E30" s="40"/>
      <c r="F30" s="40"/>
      <c r="G30" s="40"/>
      <c r="H30" s="40"/>
      <c r="I30" s="40"/>
      <c r="J30" s="40"/>
      <c r="K30" s="39">
        <f t="shared" si="3"/>
        <v>0</v>
      </c>
    </row>
    <row r="31" spans="1:11" ht="15">
      <c r="A31" s="10" t="s">
        <v>318</v>
      </c>
      <c r="B31" s="40"/>
      <c r="C31" s="40"/>
      <c r="D31" s="40"/>
      <c r="E31" s="40"/>
      <c r="F31" s="40"/>
      <c r="G31" s="40"/>
      <c r="H31" s="40"/>
      <c r="I31" s="40"/>
      <c r="J31" s="40">
        <v>-814740</v>
      </c>
      <c r="K31" s="39">
        <f>SUM(B31:J31)</f>
        <v>-814740</v>
      </c>
    </row>
    <row r="32" spans="1:11" ht="15">
      <c r="A32" s="10" t="s">
        <v>319</v>
      </c>
      <c r="B32" s="40"/>
      <c r="C32" s="40"/>
      <c r="D32" s="40"/>
      <c r="E32" s="40"/>
      <c r="F32" s="40"/>
      <c r="G32" s="40"/>
      <c r="H32" s="40"/>
      <c r="I32" s="40"/>
      <c r="J32" s="40"/>
      <c r="K32" s="39">
        <f t="shared" si="3"/>
        <v>0</v>
      </c>
    </row>
    <row r="33" spans="1:12" ht="18" customHeight="1">
      <c r="A33" s="9" t="s">
        <v>361</v>
      </c>
      <c r="B33" s="39">
        <f aca="true" t="shared" si="4" ref="B33:I33">SUM(B22:B32)</f>
        <v>4033303</v>
      </c>
      <c r="C33" s="39">
        <f t="shared" si="4"/>
        <v>0</v>
      </c>
      <c r="D33" s="39">
        <f t="shared" si="4"/>
        <v>0</v>
      </c>
      <c r="E33" s="39">
        <f>SUM(E22:E32)</f>
        <v>-74228</v>
      </c>
      <c r="F33" s="39">
        <f t="shared" si="4"/>
        <v>0</v>
      </c>
      <c r="G33" s="39">
        <f t="shared" si="4"/>
        <v>0</v>
      </c>
      <c r="H33" s="39">
        <f t="shared" si="4"/>
        <v>0</v>
      </c>
      <c r="I33" s="39">
        <f t="shared" si="4"/>
        <v>0</v>
      </c>
      <c r="J33" s="39">
        <f>SUM(J22:J32)</f>
        <v>1416074.7000000016</v>
      </c>
      <c r="K33" s="39">
        <f>SUM(K22:K32)</f>
        <v>5375149.700000001</v>
      </c>
      <c r="L33" s="42"/>
    </row>
    <row r="35" spans="1:10" ht="15">
      <c r="A35" s="37" t="s">
        <v>345</v>
      </c>
      <c r="B35" s="26"/>
      <c r="C35" s="26"/>
      <c r="J35" s="42"/>
    </row>
    <row r="36" spans="1:10" ht="15">
      <c r="A36" s="37" t="s">
        <v>356</v>
      </c>
      <c r="B36" s="26"/>
      <c r="C36" s="26"/>
      <c r="J36" s="42"/>
    </row>
    <row r="37" spans="1:3" ht="15">
      <c r="A37" s="26"/>
      <c r="B37" s="26"/>
      <c r="C37" s="26"/>
    </row>
    <row r="38" spans="1:3" ht="15">
      <c r="A38" s="26" t="s">
        <v>354</v>
      </c>
      <c r="B38" s="26"/>
      <c r="C38" s="26"/>
    </row>
    <row r="39" spans="1:3" ht="15">
      <c r="A39" s="26" t="s">
        <v>367</v>
      </c>
      <c r="B39" s="26"/>
      <c r="C39" s="26"/>
    </row>
  </sheetData>
  <sheetProtection/>
  <mergeCells count="2">
    <mergeCell ref="A5:K5"/>
    <mergeCell ref="A6:K6"/>
  </mergeCells>
  <printOptions/>
  <pageMargins left="0.33" right="0.16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vesnacakic</cp:lastModifiedBy>
  <cp:lastPrinted>2015-07-21T06:33:48Z</cp:lastPrinted>
  <dcterms:created xsi:type="dcterms:W3CDTF">2012-02-03T11:53:42Z</dcterms:created>
  <dcterms:modified xsi:type="dcterms:W3CDTF">2015-07-22T08:57:39Z</dcterms:modified>
  <cp:category/>
  <cp:version/>
  <cp:contentType/>
  <cp:contentStatus/>
</cp:coreProperties>
</file>