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9780" activeTab="3"/>
  </bookViews>
  <sheets>
    <sheet name="BU" sheetId="1" r:id="rId1"/>
    <sheet name="BS" sheetId="2" r:id="rId2"/>
    <sheet name="BNT" sheetId="3" r:id="rId3"/>
    <sheet name="IPK " sheetId="4" r:id="rId4"/>
  </sheets>
  <definedNames/>
  <calcPr fullCalcOnLoad="1"/>
</workbook>
</file>

<file path=xl/sharedStrings.xml><?xml version="1.0" encoding="utf-8"?>
<sst xmlns="http://schemas.openxmlformats.org/spreadsheetml/2006/main" count="426" uniqueCount="373">
  <si>
    <t>POZICIJA</t>
  </si>
  <si>
    <t xml:space="preserve">Napomena </t>
  </si>
  <si>
    <t>I z n o s</t>
  </si>
  <si>
    <t>Tekuća godina</t>
  </si>
  <si>
    <t>Prethodna godina</t>
  </si>
  <si>
    <t xml:space="preserve">A </t>
  </si>
  <si>
    <t>Tokovi gotovine iz poslovnih aktivnosti</t>
  </si>
  <si>
    <t>Priliv gotovine iz poslovnih aktivnosti</t>
  </si>
  <si>
    <t>Prilivi od premija (iz osiguranja, saosiguranja i reosiguranja)</t>
  </si>
  <si>
    <t xml:space="preserve">Prilivi od učešća u naknadi štete (saosiguranje i reosiguranje) </t>
  </si>
  <si>
    <t>Prilivi po osnovu ostalih poslovnih prihoda</t>
  </si>
  <si>
    <t>Prilivi po osnovu vanrednih rashoda</t>
  </si>
  <si>
    <t>Odliv gotovine iz poslovnih aktivnosti</t>
  </si>
  <si>
    <t>Odlivi po osnovu naknada šteta (iz osiguranja, saosiguranja i reosiguranja)</t>
  </si>
  <si>
    <t>Odlivi po osnovu premija (saosiguranja, reosiguranja, kao i provizija po osnovu reosiguranja i saosiguranja)</t>
  </si>
  <si>
    <t>Odlivi po osnovu bruto zarada, naknada zarada i drugih ličnih rashoda</t>
  </si>
  <si>
    <t>Odlivi po osnovu poreza, doprinosa i drugih dažbina</t>
  </si>
  <si>
    <t>Odlivi po osnovu zakupnina</t>
  </si>
  <si>
    <t>Odlivi po osnovu provizija (zastupnicima i posrednicima)</t>
  </si>
  <si>
    <t>Odlivi po osnovu drugih troškova poslovanja</t>
  </si>
  <si>
    <t>Odlivi po osnovu vanrednih rashoda</t>
  </si>
  <si>
    <t xml:space="preserve">Neto promjena gotovine iz poslovnih djelatnosti </t>
  </si>
  <si>
    <t>B</t>
  </si>
  <si>
    <t>Tokovi gotovine iz aktivnosti investiranja</t>
  </si>
  <si>
    <t xml:space="preserve">Prilivi gotovine iz aktivnosti investiranja </t>
  </si>
  <si>
    <t>Prilivi od prodaje hartija od vrijednosti</t>
  </si>
  <si>
    <t>Prilivi od ulaganja u hartije od vrijednosti</t>
  </si>
  <si>
    <t>Prilivi od prodaje nematerijalnih ulaganja i osnovnih sredstava</t>
  </si>
  <si>
    <t>Prilivi od zakupnina</t>
  </si>
  <si>
    <t>Ostali prilivi iz aktivnosti investiranja</t>
  </si>
  <si>
    <t>Odlivi gotovine iz aktivnosti investiranja</t>
  </si>
  <si>
    <t>Odlivi po osnovu ulaganja u hartije od vrijednosti koje su izdate od strane Crne Gore</t>
  </si>
  <si>
    <t>Odlivi po osnovu ulaganja u hartije od vrijednosti koje su izdate od strane Centralnih banaka i Vlada stranih zemalja</t>
  </si>
  <si>
    <t>Odlivi po osnovu ulaganja u obveznice, odnosno druge dužničke hartije od vrijednosti kojima se trguje na organizovanom tržištu hartija od vrijednosti</t>
  </si>
  <si>
    <t xml:space="preserve">Odlivi po osnovu ulaganja u obveznice, odnosno druge dužničke hartije od vrijednosti kojima se ne trguje na organizovanom tržištu hartija od vrijednosti </t>
  </si>
  <si>
    <t>Odlivi po osnovu ulaganja u akcije kojima se trguje na organizovanom tržištu hartija od vrijednosti</t>
  </si>
  <si>
    <t>Odlivi po osnovu deponovanja i ulaganja kod banaka sa sjedištem u Crnoj Gori</t>
  </si>
  <si>
    <t>Odlivi za kupovinu nematerijalnih ulaganja i ostalih sredstava</t>
  </si>
  <si>
    <t>Ostali odlivi gotovine iz aktivnosti investiranja</t>
  </si>
  <si>
    <t>Neto promjena gotovine iz aktivnosti investiranja</t>
  </si>
  <si>
    <t>C</t>
  </si>
  <si>
    <t>Novčani tokovi iz aktivnosti finansiranja</t>
  </si>
  <si>
    <t>Prilivi iz aktivnosti finansiranja</t>
  </si>
  <si>
    <t>Priliv po osnovu izvršenih uplata kapitala</t>
  </si>
  <si>
    <t>Priliv po osnovu dugoročnih kredita</t>
  </si>
  <si>
    <t>Priliv po osnovu kratkoročnih kredita</t>
  </si>
  <si>
    <t>Ostali prilivi po osnovu aktivnosti finansiranja</t>
  </si>
  <si>
    <t>Odliv iz aktivnosti finansiranja</t>
  </si>
  <si>
    <t>Odlivi po osnovu otkupa sopstvenih akcija</t>
  </si>
  <si>
    <t>Odlivi po osnovu dugoročnih kredita</t>
  </si>
  <si>
    <t>Odlivi po osnovu kratkoročnih kredita</t>
  </si>
  <si>
    <t>Ostali odlivi po osnovu aktivnosti finansiranja</t>
  </si>
  <si>
    <t>Neto promjena gotovine iz aktivnosti finansiranja</t>
  </si>
  <si>
    <t>D</t>
  </si>
  <si>
    <t xml:space="preserve">Neto promjena gotovine </t>
  </si>
  <si>
    <t>GOTOVINA NA KRAJU OBRAČUNSKOG PERIODA</t>
  </si>
  <si>
    <t>GOTOVINA NA POČETKU OBRAČUNSKOG PERIODA</t>
  </si>
  <si>
    <t xml:space="preserve"> </t>
  </si>
  <si>
    <t>AKTIVA</t>
  </si>
  <si>
    <t>grupa računa</t>
  </si>
  <si>
    <t>A. Nematerijalna imovina ( A.1+A.2+A.3+A.4)</t>
  </si>
  <si>
    <t>A.1.Gudvil</t>
  </si>
  <si>
    <t>002,003,004</t>
  </si>
  <si>
    <t>A.2.Druga dugoročna nematerijalna imovina</t>
  </si>
  <si>
    <t>A.3.Potraživanja po osnovu datih avansa za dugoročna nematerijalna ulaganja i aktivna vremenska razgraničenja</t>
  </si>
  <si>
    <t>A.4. Umanjenje i ispravka vrijednosti nematerijalnih ulaganja (+/-)</t>
  </si>
  <si>
    <t>B. Nekretnine, postrojenja i oprema za neposredeno obavljanje  djelatnosti osiguranja (B.1+B.2+B.3+B.4+B.5)</t>
  </si>
  <si>
    <t>B.1.Zemljište i objekti za neposredno obavljanje djelatnosti osiguranja</t>
  </si>
  <si>
    <t>011, 012</t>
  </si>
  <si>
    <t>B.2.Oprema i sitan inventar za neposredno obavljanje djelatnosti osiguranja</t>
  </si>
  <si>
    <t>B.3.Potraživanja po osnovu datih avansa za nekretnine, postrojenja i opremu za neposredno obavljanje djelatnosti osiguranja</t>
  </si>
  <si>
    <t>014,015, 016</t>
  </si>
  <si>
    <t>B.4.Nekretnine, postrojenja i oprema za neposredeno obavljanje djelatnosti osiguranja u izgradnji</t>
  </si>
  <si>
    <t>B.5.Ispravka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</si>
  <si>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</si>
  <si>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</si>
  <si>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C1.1.Hartije od vrijednosti</t>
  </si>
  <si>
    <t>021,031,041,051,061,071</t>
  </si>
  <si>
    <t>C1.2.Obveznice,odnosno druge dužničke hartije od vrijednosti</t>
  </si>
  <si>
    <t>022,032,042,052,062,072</t>
  </si>
  <si>
    <t>C1.3.Akcije</t>
  </si>
  <si>
    <t>023,033,043,053,063,073</t>
  </si>
  <si>
    <t>C1.4.Ulaganja u investicione fondove</t>
  </si>
  <si>
    <t>024,034,044,054,064,074</t>
  </si>
  <si>
    <t>C1.5.Dugoročni depoziti i druga dugoročna finansijska ulaganja</t>
  </si>
  <si>
    <t>025,035,045,055,065,075</t>
  </si>
  <si>
    <t>C1.6.Investicione nekretnine i druge nekretnine, postrojenja i oprema, koji nisu namijenjeni za neposredno obavljanje djelatnosti osiguranja</t>
  </si>
  <si>
    <t>C1.7 Udjeli i učešća u društvima</t>
  </si>
  <si>
    <t>C1.8 Dugoročna poslovna potraživanja i druga dugoročna potraživanja</t>
  </si>
  <si>
    <t>028,036,046,056,066,076</t>
  </si>
  <si>
    <t xml:space="preserve">C1.9 Izvedeni finansijski instrumenti </t>
  </si>
  <si>
    <t>029,037,047,057,067,077</t>
  </si>
  <si>
    <t>C1.10 Druga dugoročna finansijska ulaganja</t>
  </si>
  <si>
    <t>038,048,058,068,078</t>
  </si>
  <si>
    <t>C1.11 Stalna imovina koja se drži za prodaju</t>
  </si>
  <si>
    <t>C2. Dugoročna finansijska ulaganja u grupu društava, pridružena i zajednički kontrolisana društva</t>
  </si>
  <si>
    <t>080,081,083,084,085</t>
  </si>
  <si>
    <t>C2.1.Akcije, dužničke hartije od vrijednosti i izvedeni finansijski instrumenti u grupu društava, pridružena i zajednički kontrolisana</t>
  </si>
  <si>
    <t>C2.2.Depoziti kod grupe banaka,kod pridruženih banaka i kod zajednički kontrolisanih banaka</t>
  </si>
  <si>
    <t>C2.3.Druga finansijska ulaganja u grupu društava, pridružena i zajednički kontrolisana društva</t>
  </si>
  <si>
    <t>D.Kratkoročna finansijska ulaganja (D.1+D.2+D.3)</t>
  </si>
  <si>
    <t>180,182,184</t>
  </si>
  <si>
    <t>D.1 Hartije od vrijednosti</t>
  </si>
  <si>
    <t>181,183,185</t>
  </si>
  <si>
    <t>D.2 Kratkoročni depoziti kod banaka</t>
  </si>
  <si>
    <t>D.3 Izvedeni finansijski instrumenti i druga kratkoročna finansijska ulaganja</t>
  </si>
  <si>
    <t>E. Kratkoročna sredstva (E.1+E.2+E.3)</t>
  </si>
  <si>
    <t>E.1 Gotovinska sredstva</t>
  </si>
  <si>
    <t>E.2 Kratkoročna potraživanja</t>
  </si>
  <si>
    <t>E.2.1 Kratkoročna potraživanja iz neposrednih poslova osiguranja</t>
  </si>
  <si>
    <t>E.2.2 Kratkoročna potraživanja za premije reosiguranja i saosiguranja</t>
  </si>
  <si>
    <t>E.2.3 Kratkoročna potraživanja za udjele u naknadama šteta</t>
  </si>
  <si>
    <t>E.2.4 Druga kratkoročna potraživanja iz poslova osiguranja</t>
  </si>
  <si>
    <t>E.2.5 Kratkoročna potraživanja iz finansiranja</t>
  </si>
  <si>
    <t>E.2.6 Druga kratkoročna potraživanja</t>
  </si>
  <si>
    <t>310,311,319,320,321,329</t>
  </si>
  <si>
    <t>E.3 Zalihe materijala i sitnog inventara</t>
  </si>
  <si>
    <t>9702, 9712, 9722, 9732, 9742, 9808, 9812, 9822, 9832, 9842, 9852, 9862, 9872, 9882, 9892</t>
  </si>
  <si>
    <t>F. Udio reosiguravača u tehničkim rezervama</t>
  </si>
  <si>
    <t>G. Aktivna vremenska razgraničenja</t>
  </si>
  <si>
    <t xml:space="preserve"> G.1 Odloženi troškovi sticanja osiguranja</t>
  </si>
  <si>
    <t xml:space="preserve"> G.2 Ostala aktivna vremenska razgraničenja</t>
  </si>
  <si>
    <t>H. Odložena poreska sredstva</t>
  </si>
  <si>
    <t>UKUPNO AKTIVA</t>
  </si>
  <si>
    <t>PASIVA</t>
  </si>
  <si>
    <t>A. Osnovni kapital (A.1+A.2)</t>
  </si>
  <si>
    <t>A.1 Akcijski kapital-obične akcije</t>
  </si>
  <si>
    <t>A.2 Akcijski kapital- povlašćene akcije</t>
  </si>
  <si>
    <t>B. Rezerve (B.1+B.2+B.3+B.4+B.5)</t>
  </si>
  <si>
    <t>B.1 Kapitalne rezerve</t>
  </si>
  <si>
    <t>B.2 Rezerve iz dobiti</t>
  </si>
  <si>
    <t>B.2.1 Zakonske rezerve</t>
  </si>
  <si>
    <t>B.2.2 Rezerve ze sopstvene akcije</t>
  </si>
  <si>
    <t>B.2.3 Statutarne rezerve</t>
  </si>
  <si>
    <t>B.2.4 Ostale rezerve iz dobitka</t>
  </si>
  <si>
    <t>B.3 Sopstvene akcije</t>
  </si>
  <si>
    <t>940-949</t>
  </si>
  <si>
    <t>B.4 Revalorizacione rezerve</t>
  </si>
  <si>
    <t>B.5 Prenesena i nerasporedjena dobit/gubitak (+/-)</t>
  </si>
  <si>
    <t>920-925</t>
  </si>
  <si>
    <t>B.5.1 Prenesena dobit/gubitak  iz prethodnih godina (+/-)</t>
  </si>
  <si>
    <t>921-926</t>
  </si>
  <si>
    <t>B.5.2 Neraspoređena dobit/ gubitak tekuće poslovne godine (+/-)</t>
  </si>
  <si>
    <t>C.Rezervisanja (C.1+C.2+C.3)</t>
  </si>
  <si>
    <t xml:space="preserve">C.1 Bruto tehničke rezerve </t>
  </si>
  <si>
    <t>C.1.1 Bruto prenosne premije</t>
  </si>
  <si>
    <t>C.1.2 Bruto rezervisanja za nastale prijavljene štete</t>
  </si>
  <si>
    <t>C.1.3 Bruto rezervisanja za nastale i neprijavljene štete</t>
  </si>
  <si>
    <t>C.1.4 Bruto rezervisanja za troškove likvidacije šteta</t>
  </si>
  <si>
    <t>C.1.5 Bruto rezervisanja za izravnanje rizika</t>
  </si>
  <si>
    <t>981, 986,987,988,989</t>
  </si>
  <si>
    <t>C.1.6 Bruto ostala druga osiguravajuća tehnička rezervisanja</t>
  </si>
  <si>
    <t>C.2. Matematička rezerva i druga tehnička rezervisanja životnih osiguranja</t>
  </si>
  <si>
    <t>C.2.1 Bruto matematička rezervisanja za životna osiguranja</t>
  </si>
  <si>
    <t>C.2.2 Bruto matematička rezervisanja za životna osiguranja kod kojih ugovarač osiguranja preuzima rizik ulaganja</t>
  </si>
  <si>
    <t>C.2.3 Bruto matematička rezervisanja za druge vrste osiguranja za koje je potrebno formirati matematička rezervisanja</t>
  </si>
  <si>
    <t>C.2.4 Bruto rezerisanja za učešće u dobiti</t>
  </si>
  <si>
    <t>C.3 Ostala rezervisanja</t>
  </si>
  <si>
    <t xml:space="preserve">C.3.1 Rezervisanja  za penzije, jubilarne nagrade i otpremnine </t>
  </si>
  <si>
    <t>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</si>
  <si>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</si>
  <si>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</si>
  <si>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</si>
  <si>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</si>
  <si>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kratkoročene obaveze iz poslova osiguranja</t>
  </si>
  <si>
    <t>D.5 Kratkoročne obaveze iz finasiranja</t>
  </si>
  <si>
    <t>D.6 Kratkoročne obaveze prema zaposlenima</t>
  </si>
  <si>
    <t>27, 28</t>
  </si>
  <si>
    <t>D.7 Druge kratkoročne obaveze i  izvedeni finansijski instrumenti</t>
  </si>
  <si>
    <t>E. Dugoročne obaveze iz finansiranja i poslovanja (E.1+E.2+E.3+E.4)</t>
  </si>
  <si>
    <t>E.1 Obaveze prema bankama</t>
  </si>
  <si>
    <t>E.2 Obaveze po izdatim hartijama od vrijednosti</t>
  </si>
  <si>
    <t>952,953,955,956</t>
  </si>
  <si>
    <t>E.3 Druge finansijske obaveze</t>
  </si>
  <si>
    <t>E.4 Obaveze za odloženi porez</t>
  </si>
  <si>
    <t>F. Pasivna vremenska razgraničenja</t>
  </si>
  <si>
    <t>UKUPNO PASIVA</t>
  </si>
  <si>
    <t>BILANS STANJA</t>
  </si>
  <si>
    <t>I POSLOVNI PRIHODI (1+2)</t>
  </si>
  <si>
    <t xml:space="preserve">1. Prihod od premije osiguranja i saosiguranja 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</si>
  <si>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</si>
  <si>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</si>
  <si>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</si>
  <si>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</si>
  <si>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</si>
  <si>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</si>
  <si>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</si>
  <si>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</si>
  <si>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</si>
  <si>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</si>
  <si>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ukinutih rezervisanja, osim tehničkih rezervisanja</t>
  </si>
  <si>
    <t>2.3 Revalorizacioni poslovni prihodi</t>
  </si>
  <si>
    <t>2.4 Prihodi od drugih usluga</t>
  </si>
  <si>
    <t>II  POSLOVNI RASHODI (1+2+3)</t>
  </si>
  <si>
    <t>1. Rashodi naknada šteta</t>
  </si>
  <si>
    <t>1.1 Obračunate bruto naknade šteta</t>
  </si>
  <si>
    <t>1.2 Troškovi vezani za isplatu šteta*</t>
  </si>
  <si>
    <t>1.3 Umanjenje za prihode  ostvarene iz bruto regresnih potraživanja</t>
  </si>
  <si>
    <t>1.4 Udio u naknadama šteta iz prihvaćenih saosiguranja, reosiguranja i retrocesija</t>
  </si>
  <si>
    <t>1.5 Umanjenje za udio saosiguravača, reosiguravača i retrocesionara u naknadama šteta</t>
  </si>
  <si>
    <t>1.6 Promjene bruto rezervisanja za nastale prijavljene štete (+/-)</t>
  </si>
  <si>
    <t>1.7 Promjene rezervisanja za nastale prijavljene štete za saosiguravajući i reosiguravajući dio (+/-)</t>
  </si>
  <si>
    <t>1.8 Promjena bruto rezervisanja za nastale neprijavljene štete (+/-)</t>
  </si>
  <si>
    <t>1.9 Umanjenje za udjele saosiguravala i reosiguravača i retrocesionara u rezervisanjima za nastale neprijavljene štete</t>
  </si>
  <si>
    <t>1.10  Promjena rezervisanja za troškove likvidacije šteta</t>
  </si>
  <si>
    <t>2. Rashodi za  promjene neto tehničkih rezervisanja</t>
  </si>
  <si>
    <t>410, 411</t>
  </si>
  <si>
    <t>2.1 Promjene rezervisanja za bonuse i popuste i  storno (+/-)</t>
  </si>
  <si>
    <t>412,413,414</t>
  </si>
  <si>
    <t>2.2 Promjene matematičkih rezervisanja (+/-)</t>
  </si>
  <si>
    <t>2.3 Promjena rezervisanja za izravnanje  rizika (+/-)</t>
  </si>
  <si>
    <t>2.4.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</si>
  <si>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</si>
  <si>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</si>
  <si>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</si>
  <si>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</si>
  <si>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</si>
  <si>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</si>
  <si>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</si>
  <si>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</si>
  <si>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</si>
  <si>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</si>
  <si>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</si>
  <si>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</si>
  <si>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IV TROŠKOVI SPROVOĐENJA OSIGURANJA (1-2+3+4+5+6+7-8)*</t>
  </si>
  <si>
    <t>1. Troškovi sticanja osiguranja</t>
  </si>
  <si>
    <t>2. Promjene u razgraničenim troškovima sticanja osiguranja</t>
  </si>
  <si>
    <t>3. Amortizacija</t>
  </si>
  <si>
    <t>4. Troškovi rada</t>
  </si>
  <si>
    <t>4.1 Troškovi zarada, naknada zarada i ostalih primanja zaposlenih</t>
  </si>
  <si>
    <t>4.3 Porezi i doprinosi na isplaćene zarade</t>
  </si>
  <si>
    <t>4.5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</si>
  <si>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</si>
  <si>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</si>
  <si>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</si>
  <si>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</si>
  <si>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</si>
  <si>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</si>
  <si>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 - 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</si>
  <si>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</si>
  <si>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</si>
  <si>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</si>
  <si>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</si>
  <si>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</si>
  <si>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</si>
  <si>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</si>
  <si>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</si>
  <si>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</si>
  <si>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 sredstava tehničkih rezervi i matematičke rezerve</t>
  </si>
  <si>
    <t>1.1 Prihodi od kamata</t>
  </si>
  <si>
    <t>1.2 Povećanje fer vrijednosti prilikom upotrebe posebnih pravila za obračunavanje rizika</t>
  </si>
  <si>
    <t xml:space="preserve">1.3 Dobici od finansijskih sredstva i finansijskih obaveza </t>
  </si>
  <si>
    <t>1.4 Prihodi od dividendi i drugih udjela u dobitku</t>
  </si>
  <si>
    <t>1.5 Pozitivne kursne razlike</t>
  </si>
  <si>
    <t xml:space="preserve">773, 776 ,777 , 778,779,780,781,782 </t>
  </si>
  <si>
    <t>1.6 Drugi prihodi</t>
  </si>
  <si>
    <t>2. Rashodi od ulaganja  sredstava tehničkih rezervi i matematičke rezerve</t>
  </si>
  <si>
    <t>2.1 Rashodi od kamata</t>
  </si>
  <si>
    <t xml:space="preserve">2.2 Gubici  kod finansijskih sredstva i finansijskih obaveza </t>
  </si>
  <si>
    <t>2.3 Rashodi od umanjenja vrijednosti</t>
  </si>
  <si>
    <t>2.4 Negativne kursne razlike</t>
  </si>
  <si>
    <t>731,736,737,738,739</t>
  </si>
  <si>
    <t>2.5 Drugi finansijski rashodi</t>
  </si>
  <si>
    <t>2.6 Rashodi nastali investiranjem tehničkih rezervi  u investicione nekretnine</t>
  </si>
  <si>
    <t>3. Neto finansijski rezultat od ulaganja  sredstava tehničkih rezervi i matematičke rezerve (1-2)</t>
  </si>
  <si>
    <t xml:space="preserve">4. Prihodi od ulaganja  koja se ne finansiraju iz sredstava tehničkih rezervi </t>
  </si>
  <si>
    <t>4.1 Prihodi od kamata</t>
  </si>
  <si>
    <t xml:space="preserve">4.2 Dobici od finansijskih sredstva i finansijskih obaveza </t>
  </si>
  <si>
    <t>4.3 Drugi prihodi od ulaganja</t>
  </si>
  <si>
    <t>4.4 Prihodi od dividendi i drugih udjela u dobitku</t>
  </si>
  <si>
    <t xml:space="preserve">775 ,776,777,779 </t>
  </si>
  <si>
    <t>4.5 Drugi finansijski prihodi</t>
  </si>
  <si>
    <t>780,781,782</t>
  </si>
  <si>
    <t>4.6 Prihodi od ulaganja  u  investicione nekretnine</t>
  </si>
  <si>
    <t>4.7 Drugi prihodi</t>
  </si>
  <si>
    <t xml:space="preserve">5. Rashodi od ulaganja  koja se ne finansiraju iz sredstava tehničkih rezervi </t>
  </si>
  <si>
    <t>5.1 Rashodi od kamata</t>
  </si>
  <si>
    <t xml:space="preserve">5.2 Gubici kod finansijskih sredstava i finansijskih obaveza </t>
  </si>
  <si>
    <t>5.3 Rashodi od umanjenja vrijednosti</t>
  </si>
  <si>
    <t>731, 733, 736, 737, 738, 739</t>
  </si>
  <si>
    <t>5.4 Drugi finansijski rashodi</t>
  </si>
  <si>
    <t>740,741,742,743,744</t>
  </si>
  <si>
    <t>5.5 Rashodi od amortizacije, vrednovanje po fer vrijednosti investicionih nekretnina</t>
  </si>
  <si>
    <t>5.6 Rashodi za druge nekretnine</t>
  </si>
  <si>
    <t>5.7 Novčane kazne i odštete</t>
  </si>
  <si>
    <t>6. Neto finansijski rezultat od ulaganja  koja se ne finansiraju iz sredstava tehničkih rezervi (4-5)</t>
  </si>
  <si>
    <t>VII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</si>
  <si>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</si>
  <si>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</si>
  <si>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</si>
  <si>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</si>
  <si>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 RASPODJELA NETO DOBITI</t>
  </si>
  <si>
    <t>830,831,832,833,834,839</t>
  </si>
  <si>
    <t>1. Raspodjela neto dobiti</t>
  </si>
  <si>
    <t>XI  ZARADA PO AKCIJI</t>
  </si>
  <si>
    <t>BILANS USPJEHA</t>
  </si>
  <si>
    <t>Pozicija</t>
  </si>
  <si>
    <t>Uplaćeni kapital-redovne akcije</t>
  </si>
  <si>
    <t>Uplaćeni kapital-povlašćene  akcije</t>
  </si>
  <si>
    <t>Revalorizacijska rezerva - zemljište i građevinski objekti</t>
  </si>
  <si>
    <t>Revalorizacijska rezerva-finansijska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</si>
  <si>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</si>
  <si>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</si>
  <si>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</si>
  <si>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</si>
  <si>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</si>
  <si>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</si>
  <si>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Stanje na dan 1. januar prethodne godine</t>
  </si>
  <si>
    <t>Ispravka greški prethodnog perioda</t>
  </si>
  <si>
    <t>Promjena računovodstvenih politika</t>
  </si>
  <si>
    <t>Stanje na dan 1. januar prethodne godine (prepravljeno)</t>
  </si>
  <si>
    <t>Promjena fer vrijednosti finansijske imovine raspoložive za prodaju</t>
  </si>
  <si>
    <t>Realizovani dobici/gubici od finansijske imovine raspoložive za prodaju</t>
  </si>
  <si>
    <t>Ostali dobici/gubici priznati direktno i kapitalu i rezervama</t>
  </si>
  <si>
    <t>Dobitak/gubitak prethodnog perioda</t>
  </si>
  <si>
    <t>Povećanje/smanjenje osnovnog kapitala</t>
  </si>
  <si>
    <t>Dividende</t>
  </si>
  <si>
    <t>Prenos dobiti u rezerve</t>
  </si>
  <si>
    <t>Stanje na dan 31. decembar prethodne godine</t>
  </si>
  <si>
    <t>Stanje na dan 1. januar tekuće godine</t>
  </si>
  <si>
    <t>Ispravka greški prethodnog razdoblja</t>
  </si>
  <si>
    <t>Promjena fer  vrijednosti finansijske imovine raspoložive za prodaju</t>
  </si>
  <si>
    <t>Ostali gubici/dobici priznati direktno i kapitalu i rezervama</t>
  </si>
  <si>
    <t>Dobitak/gubitak tekućeg perioda</t>
  </si>
  <si>
    <t>IZVJEŠTAJ O PROMJENAMA NA KAPITALU</t>
  </si>
  <si>
    <t>Napomena</t>
  </si>
  <si>
    <t>Iznos</t>
  </si>
  <si>
    <t xml:space="preserve"> 190, 193, 194, 195, 196, 198</t>
  </si>
  <si>
    <t>005,006</t>
  </si>
  <si>
    <t>000</t>
  </si>
  <si>
    <t>008,009</t>
  </si>
  <si>
    <t>010</t>
  </si>
  <si>
    <t>013</t>
  </si>
  <si>
    <t>019</t>
  </si>
  <si>
    <t>026</t>
  </si>
  <si>
    <t>027</t>
  </si>
  <si>
    <t>082</t>
  </si>
  <si>
    <t>086,087</t>
  </si>
  <si>
    <t>BILANS NOVČANIH TOKOVA</t>
  </si>
  <si>
    <r>
      <t xml:space="preserve">Naziv društva za osiguranje: </t>
    </r>
    <r>
      <rPr>
        <b/>
        <sz val="11"/>
        <color indexed="8"/>
        <rFont val="Calibri"/>
        <family val="2"/>
      </rPr>
      <t>SAVA MONTENEGRO AD</t>
    </r>
  </si>
  <si>
    <r>
      <t>Sjedište:</t>
    </r>
    <r>
      <rPr>
        <b/>
        <sz val="11"/>
        <color indexed="8"/>
        <rFont val="Calibri"/>
        <family val="2"/>
      </rPr>
      <t xml:space="preserve"> PODGORICA</t>
    </r>
  </si>
  <si>
    <r>
      <t xml:space="preserve">Vrsta osiguranja: </t>
    </r>
    <r>
      <rPr>
        <b/>
        <sz val="11"/>
        <color indexed="8"/>
        <rFont val="Calibri"/>
        <family val="2"/>
      </rPr>
      <t>NEZIVOTNO OSIGURANJE</t>
    </r>
  </si>
  <si>
    <r>
      <t xml:space="preserve">Šifra djelatnosti: </t>
    </r>
    <r>
      <rPr>
        <b/>
        <sz val="11"/>
        <color indexed="8"/>
        <rFont val="Calibri"/>
        <family val="2"/>
      </rPr>
      <t>6512</t>
    </r>
  </si>
  <si>
    <t>Lice odgovorno za sastavljanje bilansa:  CAKIC VESNA</t>
  </si>
  <si>
    <t>Izvršni direktor:        NEBOJSA SCEKIC</t>
  </si>
  <si>
    <t>U  PODGORICI</t>
  </si>
  <si>
    <t>Lice odgovorno za sastavljanje bilansa: CAKIC VESNA</t>
  </si>
  <si>
    <t>Izvršni direktor  NEBOJSA SCEKIC</t>
  </si>
  <si>
    <t>Naziv društva za osiguranje: SAVA MONTENEGRO AD</t>
  </si>
  <si>
    <t>Sjedište: PODGORICA</t>
  </si>
  <si>
    <t>Vrsta osiguranja: NEZIVOTNO OSIGURANJE</t>
  </si>
  <si>
    <t>Šifra djelatnosti:  6512</t>
  </si>
  <si>
    <t>U PODGORICI</t>
  </si>
  <si>
    <t>Izvršni direktor:  NEBOJSA SCEKIC</t>
  </si>
  <si>
    <t>Izvršni direktor: NEBOJSA  SCEKIC</t>
  </si>
  <si>
    <t>Sjedište:  PODGORICA</t>
  </si>
  <si>
    <t>Šifra djelatnosti: 6512</t>
  </si>
  <si>
    <t>720, 734</t>
  </si>
  <si>
    <r>
      <t>740</t>
    </r>
    <r>
      <rPr>
        <b/>
        <sz val="11"/>
        <rFont val="Calibri"/>
        <family val="2"/>
      </rPr>
      <t>,741,</t>
    </r>
    <r>
      <rPr>
        <sz val="11"/>
        <rFont val="Calibri"/>
        <family val="2"/>
      </rPr>
      <t>742,743,</t>
    </r>
    <r>
      <rPr>
        <b/>
        <sz val="11"/>
        <rFont val="Calibri"/>
        <family val="2"/>
      </rPr>
      <t>744</t>
    </r>
    <r>
      <rPr>
        <sz val="11"/>
        <rFont val="Calibri"/>
        <family val="2"/>
      </rPr>
      <t>,745,746,</t>
    </r>
  </si>
  <si>
    <r>
      <t xml:space="preserve">783, 784, </t>
    </r>
    <r>
      <rPr>
        <b/>
        <sz val="11"/>
        <rFont val="Calibri"/>
        <family val="2"/>
      </rPr>
      <t>785, 786</t>
    </r>
    <r>
      <rPr>
        <sz val="11"/>
        <rFont val="Calibri"/>
        <family val="2"/>
      </rPr>
      <t>,787,788,</t>
    </r>
    <r>
      <rPr>
        <b/>
        <sz val="11"/>
        <rFont val="Calibri"/>
        <family val="2"/>
      </rPr>
      <t>789,</t>
    </r>
  </si>
  <si>
    <t>09</t>
  </si>
  <si>
    <t>192</t>
  </si>
  <si>
    <t xml:space="preserve"> 19</t>
  </si>
  <si>
    <t>470,471,472,475</t>
  </si>
  <si>
    <t>430,432,434</t>
  </si>
  <si>
    <r>
      <t>020,030,040,050,060,</t>
    </r>
    <r>
      <rPr>
        <b/>
        <sz val="11"/>
        <color indexed="8"/>
        <rFont val="Calibri"/>
        <family val="2"/>
      </rPr>
      <t>070</t>
    </r>
  </si>
  <si>
    <t>od   01.01.2016 do   31.03.2016___________</t>
  </si>
  <si>
    <t>od   01.01.2016   do   31.03.2016</t>
  </si>
  <si>
    <t>od   01.01.2016 do 31.03.2016</t>
  </si>
  <si>
    <t>Datum, 19.04.2016</t>
  </si>
  <si>
    <t>Datum,  19.04.2016</t>
  </si>
  <si>
    <t>od  01.01.2016  do  31.03.2016</t>
  </si>
  <si>
    <t>Stanje na dan 31. mart tekuće godine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</si>
</sst>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0\ &quot;Din.&quot;"/>
    <numFmt numFmtId="185" formatCode="0.0"/>
    <numFmt numFmtId="186" formatCode="[$-12C1A]dd\-mm\-yyyy"/>
    <numFmt numFmtId="187" formatCode="[$-12C1A]#,##0.00"/>
    <numFmt numFmtId="188" formatCode="[$-12C1A]d\.m\.yyyy"/>
    <numFmt numFmtId="189" formatCode="#,##0_ ;\-#,##0\ 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30"/>
      <name val="Calibri"/>
      <family val="2"/>
    </font>
    <font>
      <b/>
      <sz val="9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b/>
      <i/>
      <sz val="11"/>
      <name val="Calibri"/>
      <family val="2"/>
    </font>
    <font>
      <b/>
      <i/>
      <sz val="10"/>
      <name val="Calibri"/>
      <family val="2"/>
    </font>
    <font>
      <sz val="10"/>
      <name val="Calibri"/>
      <family val="2"/>
    </font>
    <font>
      <b/>
      <sz val="11"/>
      <color indexed="30"/>
      <name val="Cambria"/>
      <family val="1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8"/>
      <color indexed="30"/>
      <name val="Cambria"/>
      <family val="1"/>
    </font>
    <font>
      <b/>
      <sz val="8"/>
      <color indexed="30"/>
      <name val="Cambria"/>
      <family val="1"/>
    </font>
    <font>
      <sz val="11"/>
      <color indexed="30"/>
      <name val="Cambria"/>
      <family val="1"/>
    </font>
    <font>
      <sz val="1"/>
      <color indexed="30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70C0"/>
      <name val="Calibri"/>
      <family val="2"/>
    </font>
    <font>
      <b/>
      <sz val="11"/>
      <color rgb="FF0070C0"/>
      <name val="Cambria"/>
      <family val="1"/>
    </font>
    <font>
      <b/>
      <sz val="11"/>
      <color theme="4"/>
      <name val="Calibri"/>
      <family val="2"/>
    </font>
    <font>
      <b/>
      <sz val="11"/>
      <color rgb="FFFF0000"/>
      <name val="Calibri"/>
      <family val="2"/>
    </font>
    <font>
      <sz val="8"/>
      <color rgb="FF0070C0"/>
      <name val="Cambria"/>
      <family val="1"/>
    </font>
    <font>
      <b/>
      <sz val="8"/>
      <color rgb="FF0070C0"/>
      <name val="Cambria"/>
      <family val="1"/>
    </font>
    <font>
      <sz val="11"/>
      <color rgb="FF000000"/>
      <name val="Calibri"/>
      <family val="2"/>
    </font>
    <font>
      <sz val="11"/>
      <color rgb="FF0070C0"/>
      <name val="Cambria"/>
      <family val="1"/>
    </font>
    <font>
      <sz val="1"/>
      <color rgb="FF0070C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3" tint="0.39998000860214233"/>
      </left>
      <right style="thin">
        <color theme="3" tint="0.39998000860214233"/>
      </right>
      <top style="thin">
        <color theme="3" tint="0.39998000860214233"/>
      </top>
      <bottom style="thin">
        <color theme="3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theme="3" tint="0.39998000860214233"/>
      </bottom>
    </border>
    <border>
      <left>
        <color indexed="63"/>
      </left>
      <right>
        <color indexed="63"/>
      </right>
      <top style="thin">
        <color theme="3" tint="0.39998000860214233"/>
      </top>
      <bottom style="thin">
        <color theme="3" tint="0.3999800086021423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22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horizontal="center"/>
    </xf>
    <xf numFmtId="0" fontId="23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26" fillId="0" borderId="10" xfId="0" applyFont="1" applyBorder="1" applyAlignment="1">
      <alignment wrapText="1"/>
    </xf>
    <xf numFmtId="0" fontId="25" fillId="0" borderId="10" xfId="0" applyFont="1" applyBorder="1" applyAlignment="1">
      <alignment wrapText="1"/>
    </xf>
    <xf numFmtId="0" fontId="23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22" fillId="0" borderId="10" xfId="0" applyFont="1" applyBorder="1" applyAlignment="1" applyProtection="1">
      <alignment horizontal="center"/>
      <protection locked="0"/>
    </xf>
    <xf numFmtId="0" fontId="26" fillId="0" borderId="1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23" fillId="0" borderId="0" xfId="0" applyFont="1" applyFill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righ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vertical="top"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3" fontId="3" fillId="0" borderId="10" xfId="0" applyNumberFormat="1" applyFont="1" applyBorder="1" applyAlignment="1" applyProtection="1">
      <alignment/>
      <protection/>
    </xf>
    <xf numFmtId="3" fontId="4" fillId="0" borderId="10" xfId="0" applyNumberFormat="1" applyFont="1" applyBorder="1" applyAlignment="1" applyProtection="1">
      <alignment/>
      <protection locked="0"/>
    </xf>
    <xf numFmtId="3" fontId="0" fillId="0" borderId="0" xfId="0" applyNumberFormat="1" applyAlignment="1">
      <alignment/>
    </xf>
    <xf numFmtId="3" fontId="4" fillId="33" borderId="10" xfId="0" applyNumberFormat="1" applyFont="1" applyFill="1" applyBorder="1" applyAlignment="1">
      <alignment/>
    </xf>
    <xf numFmtId="3" fontId="4" fillId="0" borderId="10" xfId="0" applyNumberFormat="1" applyFont="1" applyBorder="1" applyAlignment="1" applyProtection="1">
      <alignment/>
      <protection/>
    </xf>
    <xf numFmtId="3" fontId="22" fillId="0" borderId="10" xfId="0" applyNumberFormat="1" applyFont="1" applyBorder="1" applyAlignment="1" applyProtection="1">
      <alignment horizontal="center"/>
      <protection/>
    </xf>
    <xf numFmtId="3" fontId="26" fillId="0" borderId="10" xfId="0" applyNumberFormat="1" applyFont="1" applyBorder="1" applyAlignment="1" applyProtection="1">
      <alignment/>
      <protection/>
    </xf>
    <xf numFmtId="3" fontId="26" fillId="0" borderId="10" xfId="0" applyNumberFormat="1" applyFont="1" applyBorder="1" applyAlignment="1" applyProtection="1">
      <alignment/>
      <protection locked="0"/>
    </xf>
    <xf numFmtId="3" fontId="23" fillId="0" borderId="10" xfId="0" applyNumberFormat="1" applyFont="1" applyBorder="1" applyAlignment="1" applyProtection="1">
      <alignment/>
      <protection/>
    </xf>
    <xf numFmtId="3" fontId="26" fillId="0" borderId="10" xfId="0" applyNumberFormat="1" applyFont="1" applyBorder="1" applyAlignment="1" applyProtection="1">
      <alignment/>
      <protection locked="0"/>
    </xf>
    <xf numFmtId="0" fontId="4" fillId="0" borderId="10" xfId="0" applyFont="1" applyFill="1" applyBorder="1" applyAlignment="1">
      <alignment wrapText="1"/>
    </xf>
    <xf numFmtId="0" fontId="0" fillId="0" borderId="0" xfId="0" applyFill="1" applyAlignment="1">
      <alignment/>
    </xf>
    <xf numFmtId="3" fontId="23" fillId="0" borderId="10" xfId="0" applyNumberFormat="1" applyFont="1" applyFill="1" applyBorder="1" applyAlignment="1" applyProtection="1">
      <alignment/>
      <protection/>
    </xf>
    <xf numFmtId="3" fontId="26" fillId="0" borderId="10" xfId="0" applyNumberFormat="1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49" fontId="0" fillId="0" borderId="11" xfId="0" applyNumberFormat="1" applyBorder="1" applyAlignment="1">
      <alignment horizontal="center"/>
    </xf>
    <xf numFmtId="0" fontId="0" fillId="0" borderId="11" xfId="0" applyBorder="1" applyAlignment="1" applyProtection="1">
      <alignment/>
      <protection locked="0"/>
    </xf>
    <xf numFmtId="0" fontId="0" fillId="0" borderId="11" xfId="0" applyBorder="1" applyAlignment="1">
      <alignment wrapText="1"/>
    </xf>
    <xf numFmtId="49" fontId="0" fillId="0" borderId="11" xfId="0" applyNumberFormat="1" applyBorder="1" applyAlignment="1">
      <alignment horizontal="center" wrapText="1"/>
    </xf>
    <xf numFmtId="0" fontId="0" fillId="0" borderId="11" xfId="0" applyFill="1" applyBorder="1" applyAlignment="1">
      <alignment wrapText="1"/>
    </xf>
    <xf numFmtId="0" fontId="0" fillId="0" borderId="11" xfId="0" applyBorder="1" applyAlignment="1">
      <alignment horizontal="center" wrapText="1"/>
    </xf>
    <xf numFmtId="3" fontId="0" fillId="0" borderId="11" xfId="0" applyNumberFormat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43" fontId="0" fillId="0" borderId="0" xfId="42" applyFont="1" applyAlignment="1" applyProtection="1">
      <alignment/>
      <protection/>
    </xf>
    <xf numFmtId="43" fontId="0" fillId="0" borderId="0" xfId="42" applyFont="1" applyAlignment="1">
      <alignment/>
    </xf>
    <xf numFmtId="43" fontId="0" fillId="0" borderId="11" xfId="42" applyFont="1" applyBorder="1" applyAlignment="1">
      <alignment horizontal="center" vertical="center" wrapText="1"/>
    </xf>
    <xf numFmtId="43" fontId="0" fillId="0" borderId="11" xfId="42" applyFont="1" applyBorder="1" applyAlignment="1">
      <alignment horizontal="center"/>
    </xf>
    <xf numFmtId="43" fontId="0" fillId="0" borderId="11" xfId="42" applyFont="1" applyBorder="1" applyAlignment="1">
      <alignment vertical="center" wrapText="1"/>
    </xf>
    <xf numFmtId="43" fontId="49" fillId="0" borderId="0" xfId="42" applyFont="1" applyAlignment="1">
      <alignment/>
    </xf>
    <xf numFmtId="43" fontId="3" fillId="0" borderId="0" xfId="42" applyFont="1" applyBorder="1" applyAlignment="1" applyProtection="1">
      <alignment/>
      <protection/>
    </xf>
    <xf numFmtId="189" fontId="48" fillId="0" borderId="11" xfId="42" applyNumberFormat="1" applyFont="1" applyBorder="1" applyAlignment="1">
      <alignment/>
    </xf>
    <xf numFmtId="189" fontId="0" fillId="0" borderId="11" xfId="42" applyNumberFormat="1" applyFont="1" applyBorder="1" applyAlignment="1" applyProtection="1">
      <alignment/>
      <protection locked="0"/>
    </xf>
    <xf numFmtId="189" fontId="0" fillId="0" borderId="11" xfId="42" applyNumberFormat="1" applyFont="1" applyFill="1" applyBorder="1" applyAlignment="1" applyProtection="1">
      <alignment/>
      <protection locked="0"/>
    </xf>
    <xf numFmtId="189" fontId="48" fillId="0" borderId="11" xfId="42" applyNumberFormat="1" applyFont="1" applyFill="1" applyBorder="1" applyAlignment="1" applyProtection="1">
      <alignment/>
      <protection/>
    </xf>
    <xf numFmtId="189" fontId="48" fillId="0" borderId="11" xfId="42" applyNumberFormat="1" applyFont="1" applyBorder="1" applyAlignment="1" applyProtection="1">
      <alignment/>
      <protection/>
    </xf>
    <xf numFmtId="189" fontId="4" fillId="0" borderId="11" xfId="42" applyNumberFormat="1" applyFont="1" applyBorder="1" applyAlignment="1" applyProtection="1">
      <alignment/>
      <protection locked="0"/>
    </xf>
    <xf numFmtId="189" fontId="4" fillId="0" borderId="11" xfId="42" applyNumberFormat="1" applyFont="1" applyFill="1" applyBorder="1" applyAlignment="1" applyProtection="1">
      <alignment/>
      <protection locked="0"/>
    </xf>
    <xf numFmtId="189" fontId="48" fillId="0" borderId="11" xfId="42" applyNumberFormat="1" applyFont="1" applyFill="1" applyBorder="1" applyAlignment="1" applyProtection="1">
      <alignment/>
      <protection locked="0"/>
    </xf>
    <xf numFmtId="0" fontId="51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48" fillId="0" borderId="0" xfId="0" applyFont="1" applyFill="1" applyBorder="1" applyAlignment="1">
      <alignment wrapText="1"/>
    </xf>
    <xf numFmtId="3" fontId="3" fillId="0" borderId="10" xfId="0" applyNumberFormat="1" applyFont="1" applyFill="1" applyBorder="1" applyAlignment="1" applyProtection="1">
      <alignment wrapText="1"/>
      <protection/>
    </xf>
    <xf numFmtId="3" fontId="4" fillId="0" borderId="10" xfId="0" applyNumberFormat="1" applyFont="1" applyFill="1" applyBorder="1" applyAlignment="1" applyProtection="1">
      <alignment wrapText="1"/>
      <protection locked="0"/>
    </xf>
    <xf numFmtId="3" fontId="0" fillId="0" borderId="0" xfId="0" applyNumberForma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 applyProtection="1">
      <alignment wrapText="1"/>
      <protection locked="0"/>
    </xf>
    <xf numFmtId="0" fontId="0" fillId="0" borderId="0" xfId="0" applyFill="1" applyAlignment="1">
      <alignment wrapText="1"/>
    </xf>
    <xf numFmtId="3" fontId="3" fillId="0" borderId="10" xfId="0" applyNumberFormat="1" applyFont="1" applyFill="1" applyBorder="1" applyAlignment="1" applyProtection="1">
      <alignment wrapText="1"/>
      <protection/>
    </xf>
    <xf numFmtId="0" fontId="3" fillId="0" borderId="10" xfId="0" applyFont="1" applyFill="1" applyBorder="1" applyAlignment="1">
      <alignment wrapText="1"/>
    </xf>
    <xf numFmtId="3" fontId="48" fillId="0" borderId="0" xfId="0" applyNumberFormat="1" applyFont="1" applyFill="1" applyBorder="1" applyAlignment="1">
      <alignment horizontal="left" wrapText="1"/>
    </xf>
    <xf numFmtId="3" fontId="52" fillId="0" borderId="0" xfId="0" applyNumberFormat="1" applyFont="1" applyFill="1" applyBorder="1" applyAlignment="1">
      <alignment wrapText="1"/>
    </xf>
    <xf numFmtId="4" fontId="0" fillId="0" borderId="0" xfId="0" applyNumberFormat="1" applyAlignment="1">
      <alignment/>
    </xf>
    <xf numFmtId="4" fontId="48" fillId="0" borderId="0" xfId="0" applyNumberFormat="1" applyFont="1" applyFill="1" applyBorder="1" applyAlignment="1">
      <alignment horizontal="left" wrapText="1"/>
    </xf>
    <xf numFmtId="4" fontId="53" fillId="0" borderId="0" xfId="0" applyNumberFormat="1" applyFont="1" applyFill="1" applyBorder="1" applyAlignment="1">
      <alignment wrapText="1"/>
    </xf>
    <xf numFmtId="4" fontId="4" fillId="0" borderId="10" xfId="42" applyNumberFormat="1" applyFont="1" applyFill="1" applyBorder="1" applyAlignment="1" applyProtection="1">
      <alignment wrapText="1"/>
      <protection locked="0"/>
    </xf>
    <xf numFmtId="0" fontId="0" fillId="0" borderId="0" xfId="0" applyFill="1" applyAlignment="1" applyProtection="1">
      <alignment wrapText="1"/>
      <protection locked="0"/>
    </xf>
    <xf numFmtId="0" fontId="48" fillId="0" borderId="0" xfId="0" applyFont="1" applyFill="1" applyAlignment="1">
      <alignment horizontal="center" wrapText="1"/>
    </xf>
    <xf numFmtId="0" fontId="48" fillId="0" borderId="0" xfId="0" applyFont="1" applyFill="1" applyBorder="1" applyAlignment="1" applyProtection="1">
      <alignment horizontal="center" wrapText="1"/>
      <protection locked="0"/>
    </xf>
    <xf numFmtId="0" fontId="3" fillId="0" borderId="10" xfId="0" applyFont="1" applyFill="1" applyBorder="1" applyAlignment="1">
      <alignment horizontal="center" wrapText="1"/>
    </xf>
    <xf numFmtId="3" fontId="4" fillId="0" borderId="10" xfId="0" applyNumberFormat="1" applyFont="1" applyFill="1" applyBorder="1" applyAlignment="1">
      <alignment horizontal="center" wrapText="1"/>
    </xf>
    <xf numFmtId="0" fontId="54" fillId="0" borderId="0" xfId="0" applyFont="1" applyFill="1" applyAlignment="1">
      <alignment horizontal="center" wrapText="1"/>
    </xf>
    <xf numFmtId="0" fontId="55" fillId="0" borderId="0" xfId="0" applyFont="1" applyFill="1" applyAlignment="1">
      <alignment wrapText="1"/>
    </xf>
    <xf numFmtId="0" fontId="56" fillId="0" borderId="0" xfId="0" applyFont="1" applyFill="1" applyAlignment="1">
      <alignment wrapText="1"/>
    </xf>
    <xf numFmtId="0" fontId="57" fillId="0" borderId="0" xfId="0" applyFont="1" applyFill="1" applyAlignment="1" applyProtection="1">
      <alignment wrapText="1"/>
      <protection locked="0"/>
    </xf>
    <xf numFmtId="0" fontId="58" fillId="0" borderId="0" xfId="0" applyFont="1" applyFill="1" applyAlignment="1" applyProtection="1">
      <alignment wrapText="1"/>
      <protection locked="0"/>
    </xf>
    <xf numFmtId="4" fontId="57" fillId="0" borderId="0" xfId="0" applyNumberFormat="1" applyFont="1" applyFill="1" applyAlignment="1" applyProtection="1">
      <alignment wrapText="1"/>
      <protection locked="0"/>
    </xf>
    <xf numFmtId="0" fontId="57" fillId="0" borderId="0" xfId="0" applyFont="1" applyFill="1" applyAlignment="1" applyProtection="1">
      <alignment horizontal="right" wrapText="1"/>
      <protection locked="0"/>
    </xf>
    <xf numFmtId="0" fontId="50" fillId="0" borderId="0" xfId="0" applyFont="1" applyFill="1" applyBorder="1" applyAlignment="1" applyProtection="1">
      <alignment vertical="top" wrapText="1"/>
      <protection locked="0"/>
    </xf>
    <xf numFmtId="0" fontId="0" fillId="0" borderId="0" xfId="0" applyFill="1" applyBorder="1" applyAlignment="1" applyProtection="1">
      <alignment vertical="top" wrapText="1"/>
      <protection locked="0"/>
    </xf>
    <xf numFmtId="4" fontId="3" fillId="0" borderId="0" xfId="0" applyNumberFormat="1" applyFont="1" applyFill="1" applyBorder="1" applyAlignment="1">
      <alignment wrapText="1"/>
    </xf>
    <xf numFmtId="3" fontId="0" fillId="0" borderId="0" xfId="0" applyNumberFormat="1" applyFill="1" applyAlignment="1">
      <alignment wrapText="1"/>
    </xf>
    <xf numFmtId="0" fontId="0" fillId="0" borderId="0" xfId="0" applyAlignment="1" applyProtection="1">
      <alignment horizontal="left"/>
      <protection locked="0"/>
    </xf>
    <xf numFmtId="0" fontId="48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0"/>
  <sheetViews>
    <sheetView zoomScalePageLayoutView="0" workbookViewId="0" topLeftCell="A46">
      <selection activeCell="F46" sqref="F1:F16384"/>
    </sheetView>
  </sheetViews>
  <sheetFormatPr defaultColWidth="9.140625" defaultRowHeight="15"/>
  <cols>
    <col min="1" max="1" width="33.00390625" style="84" customWidth="1"/>
    <col min="2" max="2" width="61.7109375" style="84" customWidth="1"/>
    <col min="3" max="3" width="4.00390625" style="84" customWidth="1"/>
    <col min="4" max="5" width="16.28125" style="84" customWidth="1"/>
    <col min="6" max="6" width="11.7109375" style="84" bestFit="1" customWidth="1"/>
    <col min="7" max="16384" width="9.140625" style="84" customWidth="1"/>
  </cols>
  <sheetData>
    <row r="1" spans="1:2" ht="13.5" customHeight="1">
      <c r="A1" s="93" t="s">
        <v>348</v>
      </c>
      <c r="B1" s="93"/>
    </row>
    <row r="2" spans="1:2" ht="13.5" customHeight="1">
      <c r="A2" s="93" t="s">
        <v>349</v>
      </c>
      <c r="B2" s="93"/>
    </row>
    <row r="3" spans="1:2" ht="13.5" customHeight="1">
      <c r="A3" s="93" t="s">
        <v>350</v>
      </c>
      <c r="B3" s="93"/>
    </row>
    <row r="4" spans="1:2" ht="13.5" customHeight="1">
      <c r="A4" s="93" t="s">
        <v>351</v>
      </c>
      <c r="B4" s="93"/>
    </row>
    <row r="5" spans="2:5" ht="15">
      <c r="B5" s="94" t="s">
        <v>295</v>
      </c>
      <c r="C5" s="94"/>
      <c r="D5" s="94"/>
      <c r="E5" s="94"/>
    </row>
    <row r="6" spans="2:5" ht="15">
      <c r="B6" s="95" t="s">
        <v>367</v>
      </c>
      <c r="C6" s="95"/>
      <c r="D6" s="95"/>
      <c r="E6" s="95"/>
    </row>
    <row r="7" spans="1:5" ht="15" customHeight="1">
      <c r="A7" s="96" t="s">
        <v>59</v>
      </c>
      <c r="B7" s="96"/>
      <c r="C7" s="96" t="s">
        <v>1</v>
      </c>
      <c r="D7" s="96" t="s">
        <v>2</v>
      </c>
      <c r="E7" s="96"/>
    </row>
    <row r="8" spans="1:5" ht="30">
      <c r="A8" s="96"/>
      <c r="B8" s="96"/>
      <c r="C8" s="96"/>
      <c r="D8" s="96" t="s">
        <v>3</v>
      </c>
      <c r="E8" s="96" t="s">
        <v>4</v>
      </c>
    </row>
    <row r="9" spans="1:5" ht="15.75" customHeight="1">
      <c r="A9" s="96">
        <v>1</v>
      </c>
      <c r="B9" s="96">
        <v>2</v>
      </c>
      <c r="C9" s="96">
        <v>3</v>
      </c>
      <c r="D9" s="96">
        <v>4</v>
      </c>
      <c r="E9" s="96">
        <v>5</v>
      </c>
    </row>
    <row r="10" spans="1:5" ht="15">
      <c r="A10" s="82"/>
      <c r="B10" s="86" t="s">
        <v>178</v>
      </c>
      <c r="C10" s="83"/>
      <c r="D10" s="79">
        <f>D11+D20</f>
        <v>2386717.0999999996</v>
      </c>
      <c r="E10" s="79">
        <f>E11+E20</f>
        <v>2654556.67</v>
      </c>
    </row>
    <row r="11" spans="1:5" ht="15">
      <c r="A11" s="82"/>
      <c r="B11" s="86" t="s">
        <v>179</v>
      </c>
      <c r="C11" s="83"/>
      <c r="D11" s="79">
        <f>SUM(D12:D19)</f>
        <v>2293098.0799999996</v>
      </c>
      <c r="E11" s="79">
        <f>SUM(E12:E19)</f>
        <v>2399074.14</v>
      </c>
    </row>
    <row r="12" spans="1:5" ht="15">
      <c r="A12" s="82">
        <v>750</v>
      </c>
      <c r="B12" s="42" t="s">
        <v>180</v>
      </c>
      <c r="C12" s="83"/>
      <c r="D12" s="80">
        <f>2371382.32+4843.42</f>
        <v>2376225.7399999998</v>
      </c>
      <c r="E12" s="80">
        <v>2562538.24</v>
      </c>
    </row>
    <row r="13" spans="1:5" ht="15">
      <c r="A13" s="82">
        <v>752</v>
      </c>
      <c r="B13" s="42" t="s">
        <v>181</v>
      </c>
      <c r="C13" s="83"/>
      <c r="D13" s="80">
        <v>46701.89</v>
      </c>
      <c r="E13" s="80">
        <v>131930.51</v>
      </c>
    </row>
    <row r="14" spans="1:5" ht="15">
      <c r="A14" s="82">
        <v>753</v>
      </c>
      <c r="B14" s="42" t="s">
        <v>182</v>
      </c>
      <c r="C14" s="83"/>
      <c r="D14" s="80"/>
      <c r="E14" s="80"/>
    </row>
    <row r="15" spans="1:5" ht="15">
      <c r="A15" s="82">
        <v>754</v>
      </c>
      <c r="B15" s="42" t="s">
        <v>183</v>
      </c>
      <c r="C15" s="83"/>
      <c r="D15" s="80"/>
      <c r="E15" s="80">
        <v>-7498.56</v>
      </c>
    </row>
    <row r="16" spans="1:5" ht="30">
      <c r="A16" s="82">
        <v>755</v>
      </c>
      <c r="B16" s="42" t="s">
        <v>184</v>
      </c>
      <c r="C16" s="83"/>
      <c r="D16" s="80">
        <v>-362530.32</v>
      </c>
      <c r="E16" s="80">
        <v>-449583.03</v>
      </c>
    </row>
    <row r="17" spans="1:5" ht="15">
      <c r="A17" s="82">
        <v>756</v>
      </c>
      <c r="B17" s="42" t="s">
        <v>185</v>
      </c>
      <c r="C17" s="83"/>
      <c r="D17" s="80">
        <v>149481.43</v>
      </c>
      <c r="E17" s="80">
        <v>63722.91</v>
      </c>
    </row>
    <row r="18" spans="1:5" ht="15">
      <c r="A18" s="82">
        <v>757</v>
      </c>
      <c r="B18" s="42" t="s">
        <v>186</v>
      </c>
      <c r="C18" s="83"/>
      <c r="D18" s="80">
        <v>6747.01</v>
      </c>
      <c r="E18" s="80">
        <v>-6747.93</v>
      </c>
    </row>
    <row r="19" spans="1:5" ht="15">
      <c r="A19" s="82">
        <v>758</v>
      </c>
      <c r="B19" s="42" t="s">
        <v>187</v>
      </c>
      <c r="C19" s="83"/>
      <c r="D19" s="80">
        <v>76472.33</v>
      </c>
      <c r="E19" s="80">
        <v>104712</v>
      </c>
    </row>
    <row r="20" spans="1:5" ht="15">
      <c r="A20" s="82"/>
      <c r="B20" s="86" t="s">
        <v>188</v>
      </c>
      <c r="C20" s="83"/>
      <c r="D20" s="79">
        <f>D21+D22+D23+D24</f>
        <v>93619.02</v>
      </c>
      <c r="E20" s="79">
        <f>E21+E22+E23+E24</f>
        <v>255482.53000000003</v>
      </c>
    </row>
    <row r="21" spans="1:5" ht="15">
      <c r="A21" s="82">
        <v>760</v>
      </c>
      <c r="B21" s="42" t="s">
        <v>189</v>
      </c>
      <c r="C21" s="83"/>
      <c r="D21" s="80">
        <v>53211.65</v>
      </c>
      <c r="E21" s="80">
        <v>165453.89</v>
      </c>
    </row>
    <row r="22" spans="1:5" ht="17.25" customHeight="1">
      <c r="A22" s="82">
        <v>764</v>
      </c>
      <c r="B22" s="42" t="s">
        <v>190</v>
      </c>
      <c r="C22" s="83"/>
      <c r="D22" s="80"/>
      <c r="E22" s="80"/>
    </row>
    <row r="23" spans="1:5" ht="15">
      <c r="A23" s="82">
        <v>768</v>
      </c>
      <c r="B23" s="42" t="s">
        <v>191</v>
      </c>
      <c r="C23" s="83"/>
      <c r="D23" s="80"/>
      <c r="E23" s="80"/>
    </row>
    <row r="24" spans="1:5" ht="17.25" customHeight="1">
      <c r="A24" s="82">
        <v>769</v>
      </c>
      <c r="B24" s="42" t="s">
        <v>192</v>
      </c>
      <c r="C24" s="83"/>
      <c r="D24" s="80">
        <v>40407.37</v>
      </c>
      <c r="E24" s="80">
        <v>90028.64</v>
      </c>
    </row>
    <row r="25" spans="1:5" ht="15.75" customHeight="1">
      <c r="A25" s="82"/>
      <c r="B25" s="86" t="s">
        <v>193</v>
      </c>
      <c r="C25" s="83"/>
      <c r="D25" s="79">
        <f>D26+D37+D43</f>
        <v>1237296.74</v>
      </c>
      <c r="E25" s="79">
        <f>E26+E37+E43</f>
        <v>924241.1599999997</v>
      </c>
    </row>
    <row r="26" spans="1:5" ht="17.25" customHeight="1">
      <c r="A26" s="82"/>
      <c r="B26" s="86" t="s">
        <v>194</v>
      </c>
      <c r="C26" s="83"/>
      <c r="D26" s="79">
        <f>D27+D28+D29+D30+D31+D32+D33+D34+D35+D36</f>
        <v>1017484.45</v>
      </c>
      <c r="E26" s="79">
        <f>E27+E28+E29+E30+E31+E32+E33+E34+E35+E36</f>
        <v>698084.3299999997</v>
      </c>
    </row>
    <row r="27" spans="1:5" ht="15.75" customHeight="1">
      <c r="A27" s="82">
        <v>400</v>
      </c>
      <c r="B27" s="42" t="s">
        <v>195</v>
      </c>
      <c r="C27" s="83"/>
      <c r="D27" s="80">
        <v>939065.08</v>
      </c>
      <c r="E27" s="80">
        <v>868557.76</v>
      </c>
    </row>
    <row r="28" spans="1:5" ht="15.75" customHeight="1">
      <c r="A28" s="82"/>
      <c r="B28" s="42" t="s">
        <v>196</v>
      </c>
      <c r="C28" s="83"/>
      <c r="D28" s="80">
        <v>62876.08</v>
      </c>
      <c r="E28" s="80">
        <v>68214.18</v>
      </c>
    </row>
    <row r="29" spans="1:5" ht="30" customHeight="1">
      <c r="A29" s="82">
        <v>402</v>
      </c>
      <c r="B29" s="42" t="s">
        <v>197</v>
      </c>
      <c r="C29" s="83"/>
      <c r="D29" s="80">
        <v>-35488.2</v>
      </c>
      <c r="E29" s="80">
        <v>-70431.4</v>
      </c>
    </row>
    <row r="30" spans="1:5" ht="27.75" customHeight="1">
      <c r="A30" s="82">
        <v>403</v>
      </c>
      <c r="B30" s="42" t="s">
        <v>198</v>
      </c>
      <c r="C30" s="83"/>
      <c r="D30" s="80">
        <v>16316.13</v>
      </c>
      <c r="E30" s="80">
        <v>13122.45</v>
      </c>
    </row>
    <row r="31" spans="1:5" ht="28.5" customHeight="1">
      <c r="A31" s="82">
        <v>404</v>
      </c>
      <c r="B31" s="42" t="s">
        <v>199</v>
      </c>
      <c r="C31" s="83"/>
      <c r="D31" s="80">
        <v>-94684.89</v>
      </c>
      <c r="E31" s="80">
        <v>-12843.31</v>
      </c>
    </row>
    <row r="32" spans="1:5" ht="19.5" customHeight="1">
      <c r="A32" s="82">
        <v>405</v>
      </c>
      <c r="B32" s="42" t="s">
        <v>200</v>
      </c>
      <c r="C32" s="83"/>
      <c r="D32" s="80">
        <v>58530.25</v>
      </c>
      <c r="E32" s="80">
        <v>128828.88</v>
      </c>
    </row>
    <row r="33" spans="1:5" ht="27.75" customHeight="1">
      <c r="A33" s="82">
        <v>406</v>
      </c>
      <c r="B33" s="42" t="s">
        <v>201</v>
      </c>
      <c r="C33" s="83"/>
      <c r="D33" s="80">
        <v>-41497.89</v>
      </c>
      <c r="E33" s="80">
        <v>-46191.42</v>
      </c>
    </row>
    <row r="34" spans="1:5" ht="18.75" customHeight="1">
      <c r="A34" s="82">
        <v>407</v>
      </c>
      <c r="B34" s="42" t="s">
        <v>202</v>
      </c>
      <c r="C34" s="83"/>
      <c r="D34" s="80">
        <v>141541.79</v>
      </c>
      <c r="E34" s="80">
        <f>-584958.81+382292.18</f>
        <v>-202666.63000000006</v>
      </c>
    </row>
    <row r="35" spans="1:5" ht="28.5" customHeight="1">
      <c r="A35" s="82">
        <v>408</v>
      </c>
      <c r="B35" s="42" t="s">
        <v>203</v>
      </c>
      <c r="C35" s="83"/>
      <c r="D35" s="80"/>
      <c r="E35" s="80"/>
    </row>
    <row r="36" spans="1:5" ht="15.75" customHeight="1">
      <c r="A36" s="82">
        <v>409</v>
      </c>
      <c r="B36" s="42" t="s">
        <v>204</v>
      </c>
      <c r="C36" s="83"/>
      <c r="D36" s="80">
        <v>-29173.9</v>
      </c>
      <c r="E36" s="80">
        <f>-81689.14+33182.96</f>
        <v>-48506.18</v>
      </c>
    </row>
    <row r="37" spans="1:5" ht="15.75" customHeight="1">
      <c r="A37" s="82"/>
      <c r="B37" s="86" t="s">
        <v>205</v>
      </c>
      <c r="C37" s="83"/>
      <c r="D37" s="85">
        <f>D38+D39+D40+D41+D42</f>
        <v>0</v>
      </c>
      <c r="E37" s="85">
        <f>E38+E39+E40+E41+E42</f>
        <v>0</v>
      </c>
    </row>
    <row r="38" spans="1:5" ht="18.75" customHeight="1">
      <c r="A38" s="82" t="s">
        <v>206</v>
      </c>
      <c r="B38" s="42" t="s">
        <v>207</v>
      </c>
      <c r="C38" s="83"/>
      <c r="D38" s="80"/>
      <c r="E38" s="80"/>
    </row>
    <row r="39" spans="1:5" ht="17.25" customHeight="1">
      <c r="A39" s="82" t="s">
        <v>208</v>
      </c>
      <c r="B39" s="42" t="s">
        <v>209</v>
      </c>
      <c r="C39" s="83"/>
      <c r="D39" s="80"/>
      <c r="E39" s="80"/>
    </row>
    <row r="40" spans="1:5" ht="17.25" customHeight="1">
      <c r="A40" s="82">
        <v>415</v>
      </c>
      <c r="B40" s="42" t="s">
        <v>210</v>
      </c>
      <c r="C40" s="83"/>
      <c r="D40" s="80"/>
      <c r="E40" s="80"/>
    </row>
    <row r="41" spans="1:5" ht="15.75" customHeight="1">
      <c r="A41" s="82">
        <v>416.417</v>
      </c>
      <c r="B41" s="42" t="s">
        <v>211</v>
      </c>
      <c r="C41" s="83"/>
      <c r="D41" s="80"/>
      <c r="E41" s="80"/>
    </row>
    <row r="42" spans="1:5" ht="15.75" customHeight="1">
      <c r="A42" s="82">
        <v>418.419</v>
      </c>
      <c r="B42" s="42" t="s">
        <v>212</v>
      </c>
      <c r="C42" s="83"/>
      <c r="D42" s="80"/>
      <c r="E42" s="80"/>
    </row>
    <row r="43" spans="1:5" ht="18" customHeight="1">
      <c r="A43" s="82"/>
      <c r="B43" s="86" t="s">
        <v>213</v>
      </c>
      <c r="C43" s="83"/>
      <c r="D43" s="79">
        <f>D44+D45+D46+D47+D48+D49+D50+D51+D52</f>
        <v>219812.28999999998</v>
      </c>
      <c r="E43" s="79">
        <f>E44+E45+E46+E47+E48+E49+E50+E51+E52</f>
        <v>226156.83000000002</v>
      </c>
    </row>
    <row r="44" spans="1:5" ht="15.75" customHeight="1">
      <c r="A44" s="82">
        <v>420</v>
      </c>
      <c r="B44" s="42" t="s">
        <v>214</v>
      </c>
      <c r="C44" s="83"/>
      <c r="D44" s="80">
        <v>42573.69</v>
      </c>
      <c r="E44" s="80">
        <v>0</v>
      </c>
    </row>
    <row r="45" spans="1:5" ht="15.75" customHeight="1">
      <c r="A45" s="82">
        <v>421</v>
      </c>
      <c r="B45" s="42" t="s">
        <v>215</v>
      </c>
      <c r="C45" s="83"/>
      <c r="D45" s="80"/>
      <c r="E45" s="80"/>
    </row>
    <row r="46" spans="1:5" ht="15.75" customHeight="1">
      <c r="A46" s="82">
        <v>422</v>
      </c>
      <c r="B46" s="42" t="s">
        <v>216</v>
      </c>
      <c r="C46" s="83"/>
      <c r="D46" s="80">
        <v>71826.78</v>
      </c>
      <c r="E46" s="80">
        <v>52263.96</v>
      </c>
    </row>
    <row r="47" spans="1:5" ht="18" customHeight="1">
      <c r="A47" s="82">
        <v>423</v>
      </c>
      <c r="B47" s="42" t="s">
        <v>217</v>
      </c>
      <c r="C47" s="83"/>
      <c r="D47" s="80">
        <v>27499.83</v>
      </c>
      <c r="E47" s="80">
        <v>27611.64</v>
      </c>
    </row>
    <row r="48" spans="1:5" ht="17.25" customHeight="1">
      <c r="A48" s="82">
        <v>424</v>
      </c>
      <c r="B48" s="42" t="s">
        <v>218</v>
      </c>
      <c r="C48" s="83"/>
      <c r="D48" s="80">
        <v>66875.19</v>
      </c>
      <c r="E48" s="80">
        <v>109685.6</v>
      </c>
    </row>
    <row r="49" spans="1:5" ht="16.5" customHeight="1">
      <c r="A49" s="82">
        <v>429</v>
      </c>
      <c r="B49" s="42" t="s">
        <v>219</v>
      </c>
      <c r="C49" s="83"/>
      <c r="D49" s="80">
        <v>11036.8</v>
      </c>
      <c r="E49" s="80">
        <v>36595.63</v>
      </c>
    </row>
    <row r="50" spans="1:5" ht="29.25" customHeight="1">
      <c r="A50" s="82">
        <v>460</v>
      </c>
      <c r="B50" s="42" t="s">
        <v>220</v>
      </c>
      <c r="C50" s="83"/>
      <c r="D50" s="80"/>
      <c r="E50" s="80"/>
    </row>
    <row r="51" spans="1:5" ht="18" customHeight="1">
      <c r="A51" s="82">
        <v>463</v>
      </c>
      <c r="B51" s="42" t="s">
        <v>221</v>
      </c>
      <c r="C51" s="83"/>
      <c r="D51" s="80"/>
      <c r="E51" s="80"/>
    </row>
    <row r="52" spans="1:5" ht="15" customHeight="1">
      <c r="A52" s="82">
        <v>462.469</v>
      </c>
      <c r="B52" s="42" t="s">
        <v>222</v>
      </c>
      <c r="C52" s="83"/>
      <c r="D52" s="80"/>
      <c r="E52" s="80"/>
    </row>
    <row r="53" spans="1:5" ht="15.75" customHeight="1">
      <c r="A53" s="82"/>
      <c r="B53" s="86" t="s">
        <v>223</v>
      </c>
      <c r="C53" s="83"/>
      <c r="D53" s="79">
        <f>D10-D25</f>
        <v>1149420.3599999996</v>
      </c>
      <c r="E53" s="79">
        <f>E10-E25</f>
        <v>1730315.5100000002</v>
      </c>
    </row>
    <row r="54" spans="1:6" ht="19.5" customHeight="1">
      <c r="A54" s="82"/>
      <c r="B54" s="86" t="s">
        <v>224</v>
      </c>
      <c r="C54" s="83"/>
      <c r="D54" s="79">
        <f>D55+D56+D57+D58+D62+D67+D74+D75</f>
        <v>1138980.3799999997</v>
      </c>
      <c r="E54" s="79">
        <f>E55+E56+E57+E58+E62+E67+E74+E75</f>
        <v>1168038.0300000003</v>
      </c>
      <c r="F54" s="108"/>
    </row>
    <row r="55" spans="1:6" ht="18.75" customHeight="1">
      <c r="A55" s="82">
        <v>440</v>
      </c>
      <c r="B55" s="86" t="s">
        <v>225</v>
      </c>
      <c r="C55" s="83"/>
      <c r="D55" s="80">
        <f>654821.1-16351.36</f>
        <v>638469.74</v>
      </c>
      <c r="E55" s="80">
        <v>608070.31</v>
      </c>
      <c r="F55" s="108"/>
    </row>
    <row r="56" spans="1:5" ht="16.5" customHeight="1">
      <c r="A56" s="82">
        <v>441</v>
      </c>
      <c r="B56" s="86" t="s">
        <v>226</v>
      </c>
      <c r="C56" s="83"/>
      <c r="D56" s="80">
        <v>16351.36</v>
      </c>
      <c r="E56" s="80">
        <v>26362.96</v>
      </c>
    </row>
    <row r="57" spans="1:5" ht="18" customHeight="1">
      <c r="A57" s="82">
        <v>45</v>
      </c>
      <c r="B57" s="86" t="s">
        <v>227</v>
      </c>
      <c r="C57" s="83"/>
      <c r="D57" s="80">
        <v>31355.72</v>
      </c>
      <c r="E57" s="80">
        <v>35798.63</v>
      </c>
    </row>
    <row r="58" spans="1:5" ht="15">
      <c r="A58" s="96"/>
      <c r="B58" s="86" t="s">
        <v>228</v>
      </c>
      <c r="C58" s="83"/>
      <c r="D58" s="79">
        <f>D59+D60+D61</f>
        <v>237581.57</v>
      </c>
      <c r="E58" s="79">
        <f>E59+E60+E61</f>
        <v>231938.93000000002</v>
      </c>
    </row>
    <row r="59" spans="1:5" ht="18" customHeight="1">
      <c r="A59" s="82" t="s">
        <v>363</v>
      </c>
      <c r="B59" s="42" t="s">
        <v>229</v>
      </c>
      <c r="C59" s="83"/>
      <c r="D59" s="80">
        <v>125534.08</v>
      </c>
      <c r="E59" s="80">
        <v>121609.92</v>
      </c>
    </row>
    <row r="60" spans="1:5" ht="15">
      <c r="A60" s="82">
        <v>473.474</v>
      </c>
      <c r="B60" s="42" t="s">
        <v>230</v>
      </c>
      <c r="C60" s="83"/>
      <c r="D60" s="80">
        <v>89428.06</v>
      </c>
      <c r="E60" s="80">
        <f>68306.47+20828.81</f>
        <v>89135.28</v>
      </c>
    </row>
    <row r="61" spans="1:5" ht="15">
      <c r="A61" s="82">
        <v>476</v>
      </c>
      <c r="B61" s="42" t="s">
        <v>231</v>
      </c>
      <c r="C61" s="83"/>
      <c r="D61" s="80">
        <v>22619.43</v>
      </c>
      <c r="E61" s="80">
        <v>21193.73</v>
      </c>
    </row>
    <row r="62" spans="1:5" ht="15">
      <c r="A62" s="96"/>
      <c r="B62" s="86" t="s">
        <v>232</v>
      </c>
      <c r="C62" s="83"/>
      <c r="D62" s="79">
        <f>D63+D64+D65+D66</f>
        <v>61582.58</v>
      </c>
      <c r="E62" s="79">
        <f>E63+E64+E65+E66</f>
        <v>68340.13</v>
      </c>
    </row>
    <row r="63" spans="1:5" ht="30">
      <c r="A63" s="82" t="s">
        <v>364</v>
      </c>
      <c r="B63" s="42" t="s">
        <v>233</v>
      </c>
      <c r="C63" s="80"/>
      <c r="D63" s="80">
        <v>24086.47</v>
      </c>
      <c r="E63" s="80">
        <v>20748.86</v>
      </c>
    </row>
    <row r="64" spans="1:5" ht="14.25" customHeight="1">
      <c r="A64" s="82">
        <v>431</v>
      </c>
      <c r="B64" s="42" t="s">
        <v>234</v>
      </c>
      <c r="C64" s="83"/>
      <c r="D64" s="80">
        <v>18984.84</v>
      </c>
      <c r="E64" s="80">
        <v>29478.25</v>
      </c>
    </row>
    <row r="65" spans="1:5" ht="15.75" customHeight="1">
      <c r="A65" s="82">
        <v>433</v>
      </c>
      <c r="B65" s="42" t="s">
        <v>235</v>
      </c>
      <c r="C65" s="83"/>
      <c r="D65" s="80">
        <v>18511.27</v>
      </c>
      <c r="E65" s="80">
        <v>18113.02</v>
      </c>
    </row>
    <row r="66" spans="1:5" ht="15">
      <c r="A66" s="82">
        <v>439</v>
      </c>
      <c r="B66" s="42" t="s">
        <v>236</v>
      </c>
      <c r="C66" s="83"/>
      <c r="D66" s="80"/>
      <c r="E66" s="80"/>
    </row>
    <row r="67" spans="1:5" ht="15">
      <c r="A67" s="96"/>
      <c r="B67" s="86" t="s">
        <v>237</v>
      </c>
      <c r="C67" s="83"/>
      <c r="D67" s="79">
        <f>D68+D69+D70+D71+D72+D73</f>
        <v>181585.55</v>
      </c>
      <c r="E67" s="79">
        <f>E68+E69+E70+E71+E72+E73</f>
        <v>231013.83000000002</v>
      </c>
    </row>
    <row r="68" spans="1:5" ht="44.25" customHeight="1">
      <c r="A68" s="82">
        <v>443.446</v>
      </c>
      <c r="B68" s="42" t="s">
        <v>238</v>
      </c>
      <c r="C68" s="83"/>
      <c r="D68" s="80">
        <v>35123.55</v>
      </c>
      <c r="E68" s="80">
        <v>43206.93</v>
      </c>
    </row>
    <row r="69" spans="1:5" ht="15.75" customHeight="1">
      <c r="A69" s="82">
        <v>442</v>
      </c>
      <c r="B69" s="42" t="s">
        <v>239</v>
      </c>
      <c r="C69" s="83"/>
      <c r="D69" s="80">
        <v>4055.96</v>
      </c>
      <c r="E69" s="80">
        <v>3579.23</v>
      </c>
    </row>
    <row r="70" spans="1:5" ht="15.75" customHeight="1">
      <c r="A70" s="82">
        <v>445</v>
      </c>
      <c r="B70" s="42" t="s">
        <v>240</v>
      </c>
      <c r="C70" s="83"/>
      <c r="D70" s="80">
        <v>4851.88</v>
      </c>
      <c r="E70" s="80">
        <v>7793.02</v>
      </c>
    </row>
    <row r="71" spans="1:5" ht="15.75" customHeight="1">
      <c r="A71" s="82">
        <v>447</v>
      </c>
      <c r="B71" s="42" t="s">
        <v>241</v>
      </c>
      <c r="C71" s="83"/>
      <c r="D71" s="80">
        <v>28585.04</v>
      </c>
      <c r="E71" s="80">
        <v>40114.71</v>
      </c>
    </row>
    <row r="72" spans="1:5" ht="15.75" customHeight="1">
      <c r="A72" s="82">
        <v>448</v>
      </c>
      <c r="B72" s="42" t="s">
        <v>242</v>
      </c>
      <c r="C72" s="83"/>
      <c r="D72" s="80">
        <v>63278.56</v>
      </c>
      <c r="E72" s="80">
        <v>89120.41</v>
      </c>
    </row>
    <row r="73" spans="1:5" ht="15.75" customHeight="1">
      <c r="A73" s="82">
        <v>444.449</v>
      </c>
      <c r="B73" s="42" t="s">
        <v>243</v>
      </c>
      <c r="C73" s="83"/>
      <c r="D73" s="80">
        <f>45829.56-139</f>
        <v>45690.56</v>
      </c>
      <c r="E73" s="80">
        <v>47199.53</v>
      </c>
    </row>
    <row r="74" spans="1:5" ht="15.75" customHeight="1">
      <c r="A74" s="82">
        <v>48</v>
      </c>
      <c r="B74" s="86" t="s">
        <v>244</v>
      </c>
      <c r="C74" s="83"/>
      <c r="D74" s="80">
        <v>20604.2</v>
      </c>
      <c r="E74" s="80">
        <v>21292.87</v>
      </c>
    </row>
    <row r="75" spans="1:5" ht="15.75" customHeight="1">
      <c r="A75" s="82">
        <v>706</v>
      </c>
      <c r="B75" s="86" t="s">
        <v>245</v>
      </c>
      <c r="C75" s="83"/>
      <c r="D75" s="80">
        <v>-48550.34</v>
      </c>
      <c r="E75" s="80">
        <v>-54779.63</v>
      </c>
    </row>
    <row r="76" spans="1:5" ht="15.75" customHeight="1">
      <c r="A76" s="82"/>
      <c r="B76" s="86" t="s">
        <v>246</v>
      </c>
      <c r="C76" s="83"/>
      <c r="D76" s="79">
        <f>D53-D54</f>
        <v>10439.979999999981</v>
      </c>
      <c r="E76" s="79">
        <f>E53-E54</f>
        <v>562277.48</v>
      </c>
    </row>
    <row r="77" spans="1:5" ht="15.75" customHeight="1">
      <c r="A77" s="82"/>
      <c r="B77" s="86" t="s">
        <v>247</v>
      </c>
      <c r="C77" s="83"/>
      <c r="D77" s="79">
        <f>D92+D109</f>
        <v>170769.15</v>
      </c>
      <c r="E77" s="79">
        <f>E92+E109</f>
        <v>171250.95</v>
      </c>
    </row>
    <row r="78" spans="1:5" ht="31.5" customHeight="1">
      <c r="A78" s="82"/>
      <c r="B78" s="86" t="s">
        <v>248</v>
      </c>
      <c r="C78" s="83"/>
      <c r="D78" s="79">
        <f>D79+D80+D81+D82+D83+D84</f>
        <v>171381.22</v>
      </c>
      <c r="E78" s="79">
        <f>E79+E80+E81+E82+E83+E84</f>
        <v>173158.94</v>
      </c>
    </row>
    <row r="79" spans="1:5" ht="15.75" customHeight="1">
      <c r="A79" s="82">
        <v>770</v>
      </c>
      <c r="B79" s="42" t="s">
        <v>249</v>
      </c>
      <c r="C79" s="83"/>
      <c r="D79" s="80">
        <v>166016.5</v>
      </c>
      <c r="E79" s="80">
        <v>167232.46</v>
      </c>
    </row>
    <row r="80" spans="1:5" ht="29.25" customHeight="1">
      <c r="A80" s="82">
        <v>771</v>
      </c>
      <c r="B80" s="42" t="s">
        <v>250</v>
      </c>
      <c r="C80" s="83"/>
      <c r="D80" s="80">
        <v>0</v>
      </c>
      <c r="E80" s="80">
        <v>0</v>
      </c>
    </row>
    <row r="81" spans="1:5" ht="16.5" customHeight="1">
      <c r="A81" s="82">
        <v>772</v>
      </c>
      <c r="B81" s="42" t="s">
        <v>251</v>
      </c>
      <c r="C81" s="83"/>
      <c r="D81" s="80"/>
      <c r="E81" s="80"/>
    </row>
    <row r="82" spans="1:5" ht="15" customHeight="1">
      <c r="A82" s="82">
        <v>774</v>
      </c>
      <c r="B82" s="42" t="s">
        <v>252</v>
      </c>
      <c r="C82" s="83"/>
      <c r="D82" s="80"/>
      <c r="E82" s="80"/>
    </row>
    <row r="83" spans="1:5" ht="15.75" customHeight="1">
      <c r="A83" s="82">
        <v>775</v>
      </c>
      <c r="B83" s="42" t="s">
        <v>253</v>
      </c>
      <c r="C83" s="83"/>
      <c r="D83" s="80"/>
      <c r="E83" s="80"/>
    </row>
    <row r="84" spans="1:5" ht="46.5" customHeight="1">
      <c r="A84" s="82" t="s">
        <v>254</v>
      </c>
      <c r="B84" s="42" t="s">
        <v>255</v>
      </c>
      <c r="C84" s="83"/>
      <c r="D84" s="80">
        <f>5364.72</f>
        <v>5364.72</v>
      </c>
      <c r="E84" s="80">
        <v>5926.48</v>
      </c>
    </row>
    <row r="85" spans="1:5" ht="27.75" customHeight="1">
      <c r="A85" s="82"/>
      <c r="B85" s="86" t="s">
        <v>256</v>
      </c>
      <c r="C85" s="83"/>
      <c r="D85" s="79">
        <f>D86+D87+D88+D89+D90+D91</f>
        <v>4053.09</v>
      </c>
      <c r="E85" s="79">
        <f>E86+E87+E88+E89+E90+E91</f>
        <v>3531.28</v>
      </c>
    </row>
    <row r="86" spans="1:5" ht="17.25" customHeight="1">
      <c r="A86" s="82">
        <v>730</v>
      </c>
      <c r="B86" s="42" t="s">
        <v>257</v>
      </c>
      <c r="C86" s="83"/>
      <c r="D86" s="80">
        <v>72.44</v>
      </c>
      <c r="E86" s="80"/>
    </row>
    <row r="87" spans="1:5" ht="18" customHeight="1">
      <c r="A87" s="82">
        <v>732</v>
      </c>
      <c r="B87" s="42" t="s">
        <v>258</v>
      </c>
      <c r="C87" s="83"/>
      <c r="D87" s="92"/>
      <c r="E87" s="80"/>
    </row>
    <row r="88" spans="1:5" ht="18.75" customHeight="1">
      <c r="A88" s="82">
        <v>734</v>
      </c>
      <c r="B88" s="42" t="s">
        <v>259</v>
      </c>
      <c r="C88" s="83"/>
      <c r="D88" s="92"/>
      <c r="E88" s="80"/>
    </row>
    <row r="89" spans="1:5" ht="15.75" customHeight="1">
      <c r="A89" s="82">
        <v>735</v>
      </c>
      <c r="B89" s="42" t="s">
        <v>260</v>
      </c>
      <c r="C89" s="83"/>
      <c r="D89" s="92"/>
      <c r="E89" s="80"/>
    </row>
    <row r="90" spans="1:5" ht="45.75" customHeight="1">
      <c r="A90" s="82" t="s">
        <v>261</v>
      </c>
      <c r="B90" s="42" t="s">
        <v>262</v>
      </c>
      <c r="C90" s="83"/>
      <c r="D90" s="92"/>
      <c r="E90" s="80"/>
    </row>
    <row r="91" spans="1:5" ht="63.75" customHeight="1">
      <c r="A91" s="82" t="s">
        <v>358</v>
      </c>
      <c r="B91" s="42" t="s">
        <v>263</v>
      </c>
      <c r="C91" s="83"/>
      <c r="D91" s="80">
        <f>3280.65+700</f>
        <v>3980.65</v>
      </c>
      <c r="E91" s="80">
        <v>3531.28</v>
      </c>
    </row>
    <row r="92" spans="1:5" ht="33.75" customHeight="1">
      <c r="A92" s="82"/>
      <c r="B92" s="86" t="s">
        <v>264</v>
      </c>
      <c r="C92" s="83"/>
      <c r="D92" s="79">
        <f>D78-D85</f>
        <v>167328.13</v>
      </c>
      <c r="E92" s="79">
        <f>E78-E85</f>
        <v>169627.66</v>
      </c>
    </row>
    <row r="93" spans="1:5" ht="32.25" customHeight="1">
      <c r="A93" s="82"/>
      <c r="B93" s="86" t="s">
        <v>265</v>
      </c>
      <c r="C93" s="83"/>
      <c r="D93" s="79">
        <f>D94+D95+D96+D97+D98+D99+D100</f>
        <v>3441.02</v>
      </c>
      <c r="E93" s="79">
        <f>E94+E95+E96+E97+E98+E99+E100+0.03</f>
        <v>1623.29</v>
      </c>
    </row>
    <row r="94" spans="1:5" ht="17.25" customHeight="1">
      <c r="A94" s="82">
        <v>770</v>
      </c>
      <c r="B94" s="42" t="s">
        <v>266</v>
      </c>
      <c r="C94" s="83"/>
      <c r="D94" s="80"/>
      <c r="E94" s="80"/>
    </row>
    <row r="95" spans="1:5" ht="15.75" customHeight="1">
      <c r="A95" s="82">
        <v>772</v>
      </c>
      <c r="B95" s="42" t="s">
        <v>267</v>
      </c>
      <c r="C95" s="83"/>
      <c r="D95" s="80"/>
      <c r="E95" s="80"/>
    </row>
    <row r="96" spans="1:5" ht="15.75" customHeight="1">
      <c r="A96" s="97">
        <v>771774</v>
      </c>
      <c r="B96" s="42" t="s">
        <v>268</v>
      </c>
      <c r="C96" s="83"/>
      <c r="D96" s="80"/>
      <c r="E96" s="80"/>
    </row>
    <row r="97" spans="1:5" ht="14.25" customHeight="1">
      <c r="A97" s="82">
        <v>773</v>
      </c>
      <c r="B97" s="42" t="s">
        <v>269</v>
      </c>
      <c r="C97" s="83"/>
      <c r="D97" s="80"/>
      <c r="E97" s="80"/>
    </row>
    <row r="98" spans="1:5" ht="40.5" customHeight="1">
      <c r="A98" s="82" t="s">
        <v>270</v>
      </c>
      <c r="B98" s="42" t="s">
        <v>271</v>
      </c>
      <c r="C98" s="83"/>
      <c r="D98" s="80"/>
      <c r="E98" s="80"/>
    </row>
    <row r="99" spans="1:5" ht="15" customHeight="1">
      <c r="A99" s="82" t="s">
        <v>272</v>
      </c>
      <c r="B99" s="42" t="s">
        <v>273</v>
      </c>
      <c r="C99" s="83"/>
      <c r="D99" s="80"/>
      <c r="E99" s="80"/>
    </row>
    <row r="100" spans="1:5" ht="46.5" customHeight="1">
      <c r="A100" s="82" t="s">
        <v>359</v>
      </c>
      <c r="B100" s="42" t="s">
        <v>274</v>
      </c>
      <c r="C100" s="83"/>
      <c r="D100" s="80">
        <f>42.02+3399</f>
        <v>3441.02</v>
      </c>
      <c r="E100" s="80">
        <f>1463.26+160</f>
        <v>1623.26</v>
      </c>
    </row>
    <row r="101" spans="1:5" ht="37.5" customHeight="1">
      <c r="A101" s="82"/>
      <c r="B101" s="86" t="s">
        <v>275</v>
      </c>
      <c r="C101" s="83"/>
      <c r="D101" s="79">
        <f>D102+D103+D104+D105+D106+D107+D108</f>
        <v>0</v>
      </c>
      <c r="E101" s="79">
        <f>E102+E103+E104+E105+E106+E107+E108</f>
        <v>0</v>
      </c>
    </row>
    <row r="102" spans="1:5" ht="18" customHeight="1">
      <c r="A102" s="82">
        <v>730</v>
      </c>
      <c r="B102" s="42" t="s">
        <v>276</v>
      </c>
      <c r="C102" s="83"/>
      <c r="D102" s="80"/>
      <c r="E102" s="80"/>
    </row>
    <row r="103" spans="1:5" ht="17.25" customHeight="1">
      <c r="A103" s="82">
        <v>732</v>
      </c>
      <c r="B103" s="42" t="s">
        <v>277</v>
      </c>
      <c r="C103" s="83"/>
      <c r="D103" s="80"/>
      <c r="E103" s="80"/>
    </row>
    <row r="104" spans="1:5" ht="15.75" customHeight="1">
      <c r="A104" s="82" t="s">
        <v>357</v>
      </c>
      <c r="B104" s="42" t="s">
        <v>278</v>
      </c>
      <c r="C104" s="83"/>
      <c r="D104" s="80"/>
      <c r="E104" s="80"/>
    </row>
    <row r="105" spans="1:5" ht="48" customHeight="1">
      <c r="A105" s="82" t="s">
        <v>279</v>
      </c>
      <c r="B105" s="42" t="s">
        <v>280</v>
      </c>
      <c r="C105" s="83"/>
      <c r="D105" s="80"/>
      <c r="E105" s="80"/>
    </row>
    <row r="106" spans="1:5" ht="31.5" customHeight="1">
      <c r="A106" s="82" t="s">
        <v>281</v>
      </c>
      <c r="B106" s="42" t="s">
        <v>282</v>
      </c>
      <c r="C106" s="83"/>
      <c r="D106" s="80"/>
      <c r="E106" s="80"/>
    </row>
    <row r="107" spans="1:5" ht="25.5" customHeight="1">
      <c r="A107" s="97">
        <v>745746747</v>
      </c>
      <c r="B107" s="42" t="s">
        <v>283</v>
      </c>
      <c r="C107" s="83"/>
      <c r="D107" s="80"/>
      <c r="E107" s="80"/>
    </row>
    <row r="108" spans="1:5" ht="15.75" customHeight="1">
      <c r="A108" s="97">
        <v>748749</v>
      </c>
      <c r="B108" s="42" t="s">
        <v>284</v>
      </c>
      <c r="C108" s="83"/>
      <c r="D108" s="80"/>
      <c r="E108" s="80"/>
    </row>
    <row r="109" spans="1:5" ht="36" customHeight="1">
      <c r="A109" s="82"/>
      <c r="B109" s="86" t="s">
        <v>285</v>
      </c>
      <c r="C109" s="83"/>
      <c r="D109" s="79">
        <f>D93-D101</f>
        <v>3441.02</v>
      </c>
      <c r="E109" s="79">
        <f>E93-E101</f>
        <v>1623.29</v>
      </c>
    </row>
    <row r="110" spans="1:5" ht="32.25" customHeight="1">
      <c r="A110" s="82"/>
      <c r="B110" s="86" t="s">
        <v>286</v>
      </c>
      <c r="C110" s="83"/>
      <c r="D110" s="79">
        <f>D76+D77</f>
        <v>181209.12999999998</v>
      </c>
      <c r="E110" s="79">
        <f>E76+E77</f>
        <v>733528.4299999999</v>
      </c>
    </row>
    <row r="111" spans="1:5" ht="15.75" customHeight="1">
      <c r="A111" s="82"/>
      <c r="B111" s="86" t="s">
        <v>287</v>
      </c>
      <c r="C111" s="83"/>
      <c r="D111" s="79">
        <f>D112+D113</f>
        <v>0</v>
      </c>
      <c r="E111" s="79">
        <f>E112+E113</f>
        <v>0</v>
      </c>
    </row>
    <row r="112" spans="1:5" ht="15.75" customHeight="1">
      <c r="A112" s="82">
        <v>820</v>
      </c>
      <c r="B112" s="42" t="s">
        <v>288</v>
      </c>
      <c r="C112" s="83"/>
      <c r="D112" s="80"/>
      <c r="E112" s="80"/>
    </row>
    <row r="113" spans="1:5" ht="15.75" customHeight="1">
      <c r="A113" s="82">
        <v>823</v>
      </c>
      <c r="B113" s="42" t="s">
        <v>289</v>
      </c>
      <c r="C113" s="83"/>
      <c r="D113" s="80"/>
      <c r="E113" s="80"/>
    </row>
    <row r="114" spans="1:5" ht="21.75" customHeight="1">
      <c r="A114" s="82"/>
      <c r="B114" s="86" t="s">
        <v>290</v>
      </c>
      <c r="C114" s="80"/>
      <c r="D114" s="79">
        <f>D110+D111</f>
        <v>181209.12999999998</v>
      </c>
      <c r="E114" s="79">
        <f>E110+E111</f>
        <v>733528.4299999999</v>
      </c>
    </row>
    <row r="115" spans="1:5" ht="19.5" customHeight="1">
      <c r="A115" s="82"/>
      <c r="B115" s="86" t="s">
        <v>291</v>
      </c>
      <c r="C115" s="83"/>
      <c r="D115" s="80"/>
      <c r="E115" s="80"/>
    </row>
    <row r="116" spans="1:5" ht="48" customHeight="1">
      <c r="A116" s="82" t="s">
        <v>292</v>
      </c>
      <c r="B116" s="42" t="s">
        <v>293</v>
      </c>
      <c r="C116" s="83"/>
      <c r="D116" s="80"/>
      <c r="E116" s="80"/>
    </row>
    <row r="117" spans="1:5" ht="20.25" customHeight="1">
      <c r="A117" s="82"/>
      <c r="B117" s="86" t="s">
        <v>294</v>
      </c>
      <c r="C117" s="80"/>
      <c r="D117" s="80">
        <f>D114/19402</f>
        <v>9.33971394701577</v>
      </c>
      <c r="E117" s="80">
        <f>E114/19402</f>
        <v>37.80684620142253</v>
      </c>
    </row>
    <row r="118" spans="1:5" ht="15">
      <c r="A118" s="98"/>
      <c r="B118" s="99"/>
      <c r="C118" s="100"/>
      <c r="D118" s="100"/>
      <c r="E118" s="100"/>
    </row>
    <row r="119" spans="1:5" s="93" customFormat="1" ht="33" customHeight="1">
      <c r="A119" s="101" t="s">
        <v>346</v>
      </c>
      <c r="B119" s="102"/>
      <c r="C119" s="101"/>
      <c r="D119" s="103"/>
      <c r="E119" s="101"/>
    </row>
    <row r="120" spans="1:5" ht="33" customHeight="1">
      <c r="A120" s="101" t="s">
        <v>347</v>
      </c>
      <c r="B120" s="101"/>
      <c r="C120" s="78"/>
      <c r="D120" s="90"/>
      <c r="E120" s="87"/>
    </row>
    <row r="121" spans="1:5" ht="15">
      <c r="A121" s="101"/>
      <c r="B121" s="104"/>
      <c r="C121" s="76"/>
      <c r="D121" s="91"/>
      <c r="E121" s="88"/>
    </row>
    <row r="122" spans="1:5" ht="15">
      <c r="A122" s="93" t="s">
        <v>352</v>
      </c>
      <c r="B122" s="93"/>
      <c r="C122" s="77"/>
      <c r="D122" s="81"/>
      <c r="E122" s="81"/>
    </row>
    <row r="123" spans="1:5" ht="15">
      <c r="A123" s="105" t="s">
        <v>369</v>
      </c>
      <c r="B123" s="106"/>
      <c r="C123" s="77"/>
      <c r="D123" s="81"/>
      <c r="E123" s="81"/>
    </row>
    <row r="124" spans="3:5" ht="15">
      <c r="C124" s="77"/>
      <c r="D124" s="81"/>
      <c r="E124" s="81"/>
    </row>
    <row r="125" spans="3:5" ht="15">
      <c r="C125" s="78"/>
      <c r="D125" s="88"/>
      <c r="E125" s="88"/>
    </row>
    <row r="126" spans="3:5" ht="15">
      <c r="C126" s="77"/>
      <c r="D126" s="77"/>
      <c r="E126" s="77"/>
    </row>
    <row r="130" ht="15">
      <c r="C130" s="107"/>
    </row>
  </sheetData>
  <sheetProtection/>
  <printOptions/>
  <pageMargins left="0.2755905511811024" right="0.2755905511811024" top="0.2362204724409449" bottom="0.1968503937007874" header="0.31496062992125984" footer="0.1968503937007874"/>
  <pageSetup fitToHeight="2" fitToWidth="1"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6"/>
  <sheetViews>
    <sheetView zoomScalePageLayoutView="0" workbookViewId="0" topLeftCell="A100">
      <selection activeCell="F121" sqref="F121"/>
    </sheetView>
  </sheetViews>
  <sheetFormatPr defaultColWidth="9.140625" defaultRowHeight="15"/>
  <cols>
    <col min="1" max="1" width="18.140625" style="60" customWidth="1"/>
    <col min="2" max="2" width="56.28125" style="0" customWidth="1"/>
    <col min="3" max="3" width="10.421875" style="0" customWidth="1"/>
    <col min="4" max="4" width="16.28125" style="62" customWidth="1"/>
    <col min="5" max="5" width="15.8515625" style="62" customWidth="1"/>
  </cols>
  <sheetData>
    <row r="1" spans="1:5" ht="15">
      <c r="A1" s="109" t="s">
        <v>339</v>
      </c>
      <c r="B1" s="109"/>
      <c r="C1" s="22"/>
      <c r="D1" s="61"/>
      <c r="E1" s="61"/>
    </row>
    <row r="2" spans="1:5" ht="15">
      <c r="A2" s="109" t="s">
        <v>340</v>
      </c>
      <c r="B2" s="109"/>
      <c r="C2" s="22"/>
      <c r="D2" s="61"/>
      <c r="E2" s="61"/>
    </row>
    <row r="3" spans="1:5" ht="15">
      <c r="A3" s="109" t="s">
        <v>341</v>
      </c>
      <c r="B3" s="109"/>
      <c r="C3" s="22"/>
      <c r="D3" s="61"/>
      <c r="E3" s="61"/>
    </row>
    <row r="4" spans="1:5" ht="15">
      <c r="A4" s="109" t="s">
        <v>342</v>
      </c>
      <c r="B4" s="109"/>
      <c r="C4" s="22"/>
      <c r="D4" s="61"/>
      <c r="E4" s="61"/>
    </row>
    <row r="5" spans="1:5" ht="15">
      <c r="A5" s="110" t="s">
        <v>177</v>
      </c>
      <c r="B5" s="110"/>
      <c r="C5" s="110"/>
      <c r="D5" s="110"/>
      <c r="E5" s="110"/>
    </row>
    <row r="6" spans="1:5" ht="15">
      <c r="A6" s="111" t="s">
        <v>368</v>
      </c>
      <c r="B6" s="111"/>
      <c r="C6" s="111"/>
      <c r="D6" s="111"/>
      <c r="E6" s="111"/>
    </row>
    <row r="7" spans="1:5" ht="15">
      <c r="A7" s="112" t="s">
        <v>58</v>
      </c>
      <c r="B7" s="112"/>
      <c r="C7" s="112"/>
      <c r="D7" s="112"/>
      <c r="E7" s="112"/>
    </row>
    <row r="8" spans="1:5" ht="15" customHeight="1">
      <c r="A8" s="113" t="s">
        <v>59</v>
      </c>
      <c r="B8" s="113" t="s">
        <v>0</v>
      </c>
      <c r="C8" s="113" t="s">
        <v>325</v>
      </c>
      <c r="D8" s="113" t="s">
        <v>326</v>
      </c>
      <c r="E8" s="113"/>
    </row>
    <row r="9" spans="1:5" ht="30">
      <c r="A9" s="113"/>
      <c r="B9" s="113"/>
      <c r="C9" s="113"/>
      <c r="D9" s="63" t="s">
        <v>3</v>
      </c>
      <c r="E9" s="63" t="s">
        <v>4</v>
      </c>
    </row>
    <row r="10" spans="1:5" ht="15">
      <c r="A10" s="59">
        <v>1</v>
      </c>
      <c r="B10" s="59">
        <v>2</v>
      </c>
      <c r="C10" s="59">
        <v>3</v>
      </c>
      <c r="D10" s="64">
        <v>4</v>
      </c>
      <c r="E10" s="64">
        <v>5</v>
      </c>
    </row>
    <row r="11" spans="1:5" ht="15">
      <c r="A11" s="48" t="s">
        <v>57</v>
      </c>
      <c r="B11" s="46" t="s">
        <v>60</v>
      </c>
      <c r="C11" s="49"/>
      <c r="D11" s="68">
        <f>D12+D13+D14+D15</f>
        <v>58491.42999999999</v>
      </c>
      <c r="E11" s="68">
        <f>E12+E13+E14+E15</f>
        <v>57741.09999999998</v>
      </c>
    </row>
    <row r="12" spans="1:5" ht="15">
      <c r="A12" s="48" t="s">
        <v>329</v>
      </c>
      <c r="B12" s="46" t="s">
        <v>61</v>
      </c>
      <c r="C12" s="49"/>
      <c r="D12" s="69"/>
      <c r="E12" s="69"/>
    </row>
    <row r="13" spans="1:5" ht="15">
      <c r="A13" s="48" t="s">
        <v>62</v>
      </c>
      <c r="B13" s="46" t="s">
        <v>63</v>
      </c>
      <c r="C13" s="49"/>
      <c r="D13" s="70">
        <v>459090</v>
      </c>
      <c r="E13" s="70">
        <v>446439.8</v>
      </c>
    </row>
    <row r="14" spans="1:5" ht="30">
      <c r="A14" s="48" t="s">
        <v>328</v>
      </c>
      <c r="B14" s="50" t="s">
        <v>64</v>
      </c>
      <c r="C14" s="49"/>
      <c r="D14" s="70"/>
      <c r="E14" s="70"/>
    </row>
    <row r="15" spans="1:5" ht="30">
      <c r="A15" s="48" t="s">
        <v>330</v>
      </c>
      <c r="B15" s="50" t="s">
        <v>65</v>
      </c>
      <c r="C15" s="49"/>
      <c r="D15" s="70">
        <v>-400598.57</v>
      </c>
      <c r="E15" s="70">
        <v>-388698.7</v>
      </c>
    </row>
    <row r="16" spans="1:5" ht="30">
      <c r="A16" s="48" t="s">
        <v>57</v>
      </c>
      <c r="B16" s="50" t="s">
        <v>66</v>
      </c>
      <c r="C16" s="49"/>
      <c r="D16" s="71">
        <f>D17+D18+D19+D20+D21</f>
        <v>1039812.7800000003</v>
      </c>
      <c r="E16" s="71">
        <f>E17+E18+E19+E20+E21</f>
        <v>1031370</v>
      </c>
    </row>
    <row r="17" spans="1:5" ht="30">
      <c r="A17" s="48" t="s">
        <v>331</v>
      </c>
      <c r="B17" s="50" t="s">
        <v>67</v>
      </c>
      <c r="C17" s="49"/>
      <c r="D17" s="70">
        <v>1263084.23</v>
      </c>
      <c r="E17" s="70">
        <v>1263084</v>
      </c>
    </row>
    <row r="18" spans="1:5" ht="30">
      <c r="A18" s="48" t="s">
        <v>68</v>
      </c>
      <c r="B18" s="50" t="s">
        <v>69</v>
      </c>
      <c r="C18" s="49"/>
      <c r="D18" s="70">
        <v>1268748.93</v>
      </c>
      <c r="E18" s="70">
        <v>1241397</v>
      </c>
    </row>
    <row r="19" spans="1:5" ht="45">
      <c r="A19" s="48" t="s">
        <v>332</v>
      </c>
      <c r="B19" s="50" t="s">
        <v>70</v>
      </c>
      <c r="C19" s="49"/>
      <c r="D19" s="70"/>
      <c r="E19" s="70"/>
    </row>
    <row r="20" spans="1:5" ht="30">
      <c r="A20" s="48" t="s">
        <v>71</v>
      </c>
      <c r="B20" s="50" t="s">
        <v>72</v>
      </c>
      <c r="C20" s="49"/>
      <c r="D20" s="70"/>
      <c r="E20" s="70"/>
    </row>
    <row r="21" spans="1:5" ht="30">
      <c r="A21" s="48" t="s">
        <v>333</v>
      </c>
      <c r="B21" s="50" t="s">
        <v>73</v>
      </c>
      <c r="C21" s="49"/>
      <c r="D21" s="70">
        <v>-1492020.38</v>
      </c>
      <c r="E21" s="70">
        <v>-1473111</v>
      </c>
    </row>
    <row r="22" spans="1:5" ht="15">
      <c r="A22" s="48" t="s">
        <v>57</v>
      </c>
      <c r="B22" s="46" t="s">
        <v>74</v>
      </c>
      <c r="C22" s="49"/>
      <c r="D22" s="72">
        <f>D23+D35</f>
        <v>7792005.5</v>
      </c>
      <c r="E22" s="72">
        <f>E23+E35</f>
        <v>7822271.4</v>
      </c>
    </row>
    <row r="23" spans="1:5" ht="30">
      <c r="A23" s="48" t="s">
        <v>57</v>
      </c>
      <c r="B23" s="50" t="s">
        <v>75</v>
      </c>
      <c r="C23" s="49"/>
      <c r="D23" s="72">
        <f>D24+D25+D26+D27+D28+D29+D30+D31+D32+D33+D34</f>
        <v>7462005.5</v>
      </c>
      <c r="E23" s="72">
        <f>E24+E25+E26+E27+E28+E29+E30+E31+E32+E33+E34</f>
        <v>7547271.4</v>
      </c>
    </row>
    <row r="24" spans="1:5" ht="30">
      <c r="A24" s="51" t="s">
        <v>365</v>
      </c>
      <c r="B24" s="46" t="s">
        <v>76</v>
      </c>
      <c r="C24" s="49"/>
      <c r="D24" s="73">
        <v>6855628.13</v>
      </c>
      <c r="E24" s="73">
        <v>6940340</v>
      </c>
    </row>
    <row r="25" spans="1:5" ht="30">
      <c r="A25" s="51" t="s">
        <v>77</v>
      </c>
      <c r="B25" s="46" t="s">
        <v>78</v>
      </c>
      <c r="C25" s="49"/>
      <c r="D25" s="69"/>
      <c r="E25" s="69"/>
    </row>
    <row r="26" spans="1:5" ht="30">
      <c r="A26" s="51" t="s">
        <v>79</v>
      </c>
      <c r="B26" s="46" t="s">
        <v>80</v>
      </c>
      <c r="C26" s="49"/>
      <c r="D26" s="69"/>
      <c r="E26" s="69"/>
    </row>
    <row r="27" spans="1:5" ht="30">
      <c r="A27" s="51" t="s">
        <v>81</v>
      </c>
      <c r="B27" s="46" t="s">
        <v>82</v>
      </c>
      <c r="C27" s="49"/>
      <c r="D27" s="69"/>
      <c r="E27" s="69"/>
    </row>
    <row r="28" spans="1:5" ht="30">
      <c r="A28" s="51" t="s">
        <v>83</v>
      </c>
      <c r="B28" s="46" t="s">
        <v>84</v>
      </c>
      <c r="C28" s="49"/>
      <c r="D28" s="69">
        <v>5000</v>
      </c>
      <c r="E28" s="69">
        <v>5000</v>
      </c>
    </row>
    <row r="29" spans="1:5" ht="45">
      <c r="A29" s="51" t="s">
        <v>85</v>
      </c>
      <c r="B29" s="50" t="s">
        <v>86</v>
      </c>
      <c r="C29" s="49"/>
      <c r="D29" s="73">
        <v>551377.37</v>
      </c>
      <c r="E29" s="73">
        <v>551931.4</v>
      </c>
    </row>
    <row r="30" spans="1:5" ht="15">
      <c r="A30" s="48" t="s">
        <v>334</v>
      </c>
      <c r="B30" s="46" t="s">
        <v>87</v>
      </c>
      <c r="C30" s="49"/>
      <c r="D30" s="69">
        <v>50000</v>
      </c>
      <c r="E30" s="69">
        <v>50000</v>
      </c>
    </row>
    <row r="31" spans="1:5" ht="15">
      <c r="A31" s="48" t="s">
        <v>335</v>
      </c>
      <c r="B31" s="46" t="s">
        <v>88</v>
      </c>
      <c r="C31" s="49"/>
      <c r="D31" s="69"/>
      <c r="E31" s="69"/>
    </row>
    <row r="32" spans="1:5" ht="30">
      <c r="A32" s="51" t="s">
        <v>89</v>
      </c>
      <c r="B32" s="46" t="s">
        <v>90</v>
      </c>
      <c r="C32" s="49"/>
      <c r="D32" s="69"/>
      <c r="E32" s="69"/>
    </row>
    <row r="33" spans="1:5" ht="30">
      <c r="A33" s="51" t="s">
        <v>91</v>
      </c>
      <c r="B33" s="46" t="s">
        <v>92</v>
      </c>
      <c r="C33" s="49"/>
      <c r="D33" s="69"/>
      <c r="E33" s="69"/>
    </row>
    <row r="34" spans="1:5" ht="30">
      <c r="A34" s="51" t="s">
        <v>93</v>
      </c>
      <c r="B34" s="46" t="s">
        <v>94</v>
      </c>
      <c r="C34" s="49"/>
      <c r="D34" s="69"/>
      <c r="E34" s="69"/>
    </row>
    <row r="35" spans="1:5" ht="30">
      <c r="A35" s="48" t="s">
        <v>57</v>
      </c>
      <c r="B35" s="50" t="s">
        <v>95</v>
      </c>
      <c r="C35" s="49"/>
      <c r="D35" s="72">
        <f>D36+D37+D38</f>
        <v>330000</v>
      </c>
      <c r="E35" s="72">
        <f>E36+E37+E38</f>
        <v>275000</v>
      </c>
    </row>
    <row r="36" spans="1:5" ht="45">
      <c r="A36" s="51" t="s">
        <v>96</v>
      </c>
      <c r="B36" s="50" t="s">
        <v>97</v>
      </c>
      <c r="C36" s="49"/>
      <c r="D36" s="69">
        <v>330000</v>
      </c>
      <c r="E36" s="69">
        <v>275000</v>
      </c>
    </row>
    <row r="37" spans="1:5" ht="30">
      <c r="A37" s="48" t="s">
        <v>336</v>
      </c>
      <c r="B37" s="50" t="s">
        <v>98</v>
      </c>
      <c r="C37" s="49"/>
      <c r="D37" s="69"/>
      <c r="E37" s="69"/>
    </row>
    <row r="38" spans="1:5" ht="30">
      <c r="A38" s="48" t="s">
        <v>337</v>
      </c>
      <c r="B38" s="50" t="s">
        <v>99</v>
      </c>
      <c r="C38" s="49"/>
      <c r="D38" s="69"/>
      <c r="E38" s="69">
        <v>0</v>
      </c>
    </row>
    <row r="39" spans="1:5" ht="15">
      <c r="A39" s="48" t="s">
        <v>57</v>
      </c>
      <c r="B39" s="46" t="s">
        <v>100</v>
      </c>
      <c r="C39" s="49"/>
      <c r="D39" s="71">
        <f>D40+D41+D42</f>
        <v>8202719.670000001</v>
      </c>
      <c r="E39" s="71">
        <f>E40+E41+E42</f>
        <v>8481697.100000001</v>
      </c>
    </row>
    <row r="40" spans="1:5" ht="15">
      <c r="A40" s="48" t="s">
        <v>101</v>
      </c>
      <c r="B40" s="46" t="s">
        <v>102</v>
      </c>
      <c r="C40" s="49"/>
      <c r="D40" s="70">
        <v>2645182.39</v>
      </c>
      <c r="E40" s="70">
        <v>2871496.21</v>
      </c>
    </row>
    <row r="41" spans="1:5" ht="15">
      <c r="A41" s="48" t="s">
        <v>103</v>
      </c>
      <c r="B41" s="46" t="s">
        <v>104</v>
      </c>
      <c r="C41" s="49"/>
      <c r="D41" s="70">
        <v>5524000</v>
      </c>
      <c r="E41" s="70">
        <v>5574000</v>
      </c>
    </row>
    <row r="42" spans="1:5" ht="30">
      <c r="A42" s="48">
        <v>186</v>
      </c>
      <c r="B42" s="50" t="s">
        <v>105</v>
      </c>
      <c r="C42" s="49"/>
      <c r="D42" s="70">
        <v>33537.28</v>
      </c>
      <c r="E42" s="70">
        <v>36200.89</v>
      </c>
    </row>
    <row r="43" spans="1:5" ht="15">
      <c r="A43" s="48" t="s">
        <v>57</v>
      </c>
      <c r="B43" s="46" t="s">
        <v>106</v>
      </c>
      <c r="C43" s="49"/>
      <c r="D43" s="71">
        <f>D44+D45+D52</f>
        <v>3673590.21</v>
      </c>
      <c r="E43" s="71">
        <f>E44+E45+E52</f>
        <v>3715792.1900000004</v>
      </c>
    </row>
    <row r="44" spans="1:5" ht="15">
      <c r="A44" s="48">
        <v>11</v>
      </c>
      <c r="B44" s="46" t="s">
        <v>107</v>
      </c>
      <c r="C44" s="49"/>
      <c r="D44" s="74">
        <f>338356.11+1509.11</f>
        <v>339865.22</v>
      </c>
      <c r="E44" s="74">
        <f>355026.39</f>
        <v>355026.39</v>
      </c>
    </row>
    <row r="45" spans="1:5" ht="15">
      <c r="A45" s="48" t="s">
        <v>57</v>
      </c>
      <c r="B45" s="46" t="s">
        <v>108</v>
      </c>
      <c r="C45" s="49"/>
      <c r="D45" s="71">
        <f>SUM(D46:D51)</f>
        <v>3333724.99</v>
      </c>
      <c r="E45" s="71">
        <f>SUM(E46:E51)</f>
        <v>3360765.8000000003</v>
      </c>
    </row>
    <row r="46" spans="1:5" ht="30">
      <c r="A46" s="48">
        <v>12</v>
      </c>
      <c r="B46" s="52" t="s">
        <v>109</v>
      </c>
      <c r="C46" s="57"/>
      <c r="D46" s="70">
        <v>770691.65</v>
      </c>
      <c r="E46" s="70">
        <v>663248.82</v>
      </c>
    </row>
    <row r="47" spans="1:5" ht="30">
      <c r="A47" s="48">
        <v>13</v>
      </c>
      <c r="B47" s="50" t="s">
        <v>110</v>
      </c>
      <c r="C47" s="49"/>
      <c r="D47" s="70">
        <v>89131.61</v>
      </c>
      <c r="E47" s="70">
        <v>92479.64</v>
      </c>
    </row>
    <row r="48" spans="1:5" ht="15">
      <c r="A48" s="48">
        <v>14</v>
      </c>
      <c r="B48" s="50" t="s">
        <v>111</v>
      </c>
      <c r="C48" s="49"/>
      <c r="D48" s="70">
        <v>105203.54</v>
      </c>
      <c r="E48" s="70">
        <v>46153.06</v>
      </c>
    </row>
    <row r="49" spans="1:5" ht="15">
      <c r="A49" s="48">
        <v>15</v>
      </c>
      <c r="B49" s="50" t="s">
        <v>112</v>
      </c>
      <c r="C49" s="49"/>
      <c r="D49" s="70">
        <v>102160.29</v>
      </c>
      <c r="E49" s="70">
        <v>109589.12</v>
      </c>
    </row>
    <row r="50" spans="1:5" ht="15">
      <c r="A50" s="48">
        <v>16</v>
      </c>
      <c r="B50" s="50" t="s">
        <v>113</v>
      </c>
      <c r="C50" s="49"/>
      <c r="D50" s="70">
        <v>2212832.19</v>
      </c>
      <c r="E50" s="70">
        <v>2318214.6</v>
      </c>
    </row>
    <row r="51" spans="1:5" ht="15">
      <c r="A51" s="48">
        <v>17</v>
      </c>
      <c r="B51" s="50" t="s">
        <v>114</v>
      </c>
      <c r="C51" s="49"/>
      <c r="D51" s="70">
        <v>53705.71</v>
      </c>
      <c r="E51" s="70">
        <f>131080.45+0.11</f>
        <v>131080.56</v>
      </c>
    </row>
    <row r="52" spans="1:5" ht="30">
      <c r="A52" s="51" t="s">
        <v>115</v>
      </c>
      <c r="B52" s="46" t="s">
        <v>116</v>
      </c>
      <c r="C52" s="49"/>
      <c r="D52" s="70"/>
      <c r="E52" s="70"/>
    </row>
    <row r="53" spans="1:5" ht="75">
      <c r="A53" s="51" t="s">
        <v>117</v>
      </c>
      <c r="B53" s="46" t="s">
        <v>118</v>
      </c>
      <c r="C53" s="49"/>
      <c r="D53" s="75">
        <f>324818.11+89292.11+435838.02+33385.64+1350</f>
        <v>884683.88</v>
      </c>
      <c r="E53" s="75">
        <v>766713.7</v>
      </c>
    </row>
    <row r="54" spans="1:5" ht="15">
      <c r="A54" s="48" t="s">
        <v>362</v>
      </c>
      <c r="B54" s="46" t="s">
        <v>119</v>
      </c>
      <c r="C54" s="49"/>
      <c r="D54" s="75">
        <f>+D55+D56</f>
        <v>356892</v>
      </c>
      <c r="E54" s="75">
        <f>+E55+E56</f>
        <v>381719.39</v>
      </c>
    </row>
    <row r="55" spans="1:5" ht="15">
      <c r="A55" s="48" t="s">
        <v>361</v>
      </c>
      <c r="B55" s="46" t="s">
        <v>120</v>
      </c>
      <c r="C55" s="49"/>
      <c r="D55" s="70">
        <v>304471.03</v>
      </c>
      <c r="E55" s="70">
        <v>320822.4</v>
      </c>
    </row>
    <row r="56" spans="1:5" ht="30">
      <c r="A56" s="51" t="s">
        <v>327</v>
      </c>
      <c r="B56" s="46" t="s">
        <v>121</v>
      </c>
      <c r="C56" s="49"/>
      <c r="D56" s="70">
        <v>52420.97</v>
      </c>
      <c r="E56" s="70">
        <v>60896.99</v>
      </c>
    </row>
    <row r="57" spans="1:5" ht="15">
      <c r="A57" s="48" t="s">
        <v>360</v>
      </c>
      <c r="B57" s="46" t="s">
        <v>122</v>
      </c>
      <c r="C57" s="49"/>
      <c r="D57" s="75">
        <v>9982.79</v>
      </c>
      <c r="E57" s="75">
        <f>17347.17</f>
        <v>17347.17</v>
      </c>
    </row>
    <row r="58" spans="1:5" ht="15">
      <c r="A58" s="48"/>
      <c r="B58" s="46" t="s">
        <v>123</v>
      </c>
      <c r="C58" s="49"/>
      <c r="D58" s="72">
        <f>D11+D16+D22+D39+D43+D53+D54+D57</f>
        <v>22018178.26</v>
      </c>
      <c r="E58" s="72">
        <f>E11+E16+E22+E39+E43+E53+E54+E57</f>
        <v>22274652.050000004</v>
      </c>
    </row>
    <row r="59" spans="1:5" ht="15">
      <c r="A59" s="114" t="s">
        <v>124</v>
      </c>
      <c r="B59" s="114"/>
      <c r="C59" s="114"/>
      <c r="D59" s="114"/>
      <c r="E59" s="114"/>
    </row>
    <row r="60" spans="1:5" ht="15">
      <c r="A60" s="113" t="s">
        <v>59</v>
      </c>
      <c r="B60" s="113" t="s">
        <v>0</v>
      </c>
      <c r="C60" s="113" t="s">
        <v>325</v>
      </c>
      <c r="D60" s="113" t="s">
        <v>326</v>
      </c>
      <c r="E60" s="113"/>
    </row>
    <row r="61" spans="1:5" ht="30">
      <c r="A61" s="113"/>
      <c r="B61" s="113"/>
      <c r="C61" s="113"/>
      <c r="D61" s="65" t="s">
        <v>3</v>
      </c>
      <c r="E61" s="65" t="s">
        <v>4</v>
      </c>
    </row>
    <row r="62" spans="1:5" ht="15">
      <c r="A62" s="59">
        <v>1</v>
      </c>
      <c r="B62" s="59">
        <v>2</v>
      </c>
      <c r="C62" s="59">
        <v>3</v>
      </c>
      <c r="D62" s="64">
        <v>4</v>
      </c>
      <c r="E62" s="64">
        <v>5</v>
      </c>
    </row>
    <row r="63" spans="1:5" ht="15">
      <c r="A63" s="59" t="s">
        <v>57</v>
      </c>
      <c r="B63" s="46" t="s">
        <v>125</v>
      </c>
      <c r="C63" s="49"/>
      <c r="D63" s="71">
        <f>D64+D65</f>
        <v>4033303.28</v>
      </c>
      <c r="E63" s="71">
        <f>E64+E65</f>
        <v>4033303.28</v>
      </c>
    </row>
    <row r="64" spans="1:5" ht="15">
      <c r="A64" s="59">
        <v>900</v>
      </c>
      <c r="B64" s="46" t="s">
        <v>126</v>
      </c>
      <c r="C64" s="49"/>
      <c r="D64" s="70">
        <v>4033303.28</v>
      </c>
      <c r="E64" s="70">
        <v>4033303.28</v>
      </c>
    </row>
    <row r="65" spans="1:5" ht="15">
      <c r="A65" s="59">
        <v>901</v>
      </c>
      <c r="B65" s="46" t="s">
        <v>127</v>
      </c>
      <c r="C65" s="49"/>
      <c r="D65" s="70"/>
      <c r="E65" s="70"/>
    </row>
    <row r="66" spans="1:5" ht="15">
      <c r="A66" s="59" t="s">
        <v>57</v>
      </c>
      <c r="B66" s="46" t="s">
        <v>128</v>
      </c>
      <c r="C66" s="49"/>
      <c r="D66" s="71">
        <f>SUM(D67:D75)</f>
        <v>1458909.68</v>
      </c>
      <c r="E66" s="71">
        <f>E67+E68+E73+E74+E75</f>
        <v>1927821.1399999997</v>
      </c>
    </row>
    <row r="67" spans="1:5" ht="15">
      <c r="A67" s="59">
        <v>910</v>
      </c>
      <c r="B67" s="47" t="s">
        <v>129</v>
      </c>
      <c r="C67" s="49"/>
      <c r="D67" s="69"/>
      <c r="E67" s="69"/>
    </row>
    <row r="68" spans="1:5" ht="15">
      <c r="A68" s="59">
        <v>911</v>
      </c>
      <c r="B68" s="47" t="s">
        <v>130</v>
      </c>
      <c r="C68" s="49"/>
      <c r="D68" s="72">
        <f>D69+D70+D71+D72</f>
        <v>0</v>
      </c>
      <c r="E68" s="72">
        <f>E69+E70+E71+E72</f>
        <v>0</v>
      </c>
    </row>
    <row r="69" spans="1:5" ht="15">
      <c r="A69" s="59" t="s">
        <v>57</v>
      </c>
      <c r="B69" s="46" t="s">
        <v>131</v>
      </c>
      <c r="C69" s="49"/>
      <c r="D69" s="69"/>
      <c r="E69" s="69"/>
    </row>
    <row r="70" spans="1:6" ht="15">
      <c r="A70" s="59" t="s">
        <v>57</v>
      </c>
      <c r="B70" s="46" t="s">
        <v>132</v>
      </c>
      <c r="C70" s="49"/>
      <c r="D70" s="69"/>
      <c r="E70" s="69"/>
      <c r="F70" s="89"/>
    </row>
    <row r="71" spans="1:5" ht="15">
      <c r="A71" s="59" t="s">
        <v>57</v>
      </c>
      <c r="B71" s="46" t="s">
        <v>133</v>
      </c>
      <c r="C71" s="49"/>
      <c r="D71" s="69"/>
      <c r="E71" s="69"/>
    </row>
    <row r="72" spans="1:5" ht="15">
      <c r="A72" s="59" t="s">
        <v>57</v>
      </c>
      <c r="B72" s="46" t="s">
        <v>134</v>
      </c>
      <c r="C72" s="49"/>
      <c r="D72" s="69"/>
      <c r="E72" s="69"/>
    </row>
    <row r="73" spans="1:5" ht="15">
      <c r="A73" s="59">
        <v>919</v>
      </c>
      <c r="B73" s="47" t="s">
        <v>135</v>
      </c>
      <c r="C73" s="49"/>
      <c r="D73" s="69"/>
      <c r="E73" s="69"/>
    </row>
    <row r="74" spans="1:5" ht="15">
      <c r="A74" s="59" t="s">
        <v>136</v>
      </c>
      <c r="B74" s="47" t="s">
        <v>137</v>
      </c>
      <c r="C74" s="49"/>
      <c r="D74" s="70">
        <v>-100639.46</v>
      </c>
      <c r="E74" s="70">
        <v>-64018.99</v>
      </c>
    </row>
    <row r="75" spans="1:5" ht="15">
      <c r="A75" s="59" t="s">
        <v>57</v>
      </c>
      <c r="B75" s="52" t="s">
        <v>138</v>
      </c>
      <c r="C75" s="49"/>
      <c r="D75" s="71">
        <f>D76+D77</f>
        <v>1559549.14</v>
      </c>
      <c r="E75" s="71">
        <f>E76++E77</f>
        <v>1991840.1299999997</v>
      </c>
    </row>
    <row r="76" spans="1:5" ht="15">
      <c r="A76" s="59" t="s">
        <v>139</v>
      </c>
      <c r="B76" s="50" t="s">
        <v>140</v>
      </c>
      <c r="C76" s="49"/>
      <c r="D76" s="70">
        <v>1378340.01</v>
      </c>
      <c r="E76" s="70">
        <v>0</v>
      </c>
    </row>
    <row r="77" spans="1:5" ht="30">
      <c r="A77" s="59" t="s">
        <v>141</v>
      </c>
      <c r="B77" s="50" t="s">
        <v>142</v>
      </c>
      <c r="C77" s="49"/>
      <c r="D77" s="70">
        <v>181209.12999999998</v>
      </c>
      <c r="E77" s="70">
        <v>1991840.1299999997</v>
      </c>
    </row>
    <row r="78" spans="1:5" ht="15">
      <c r="A78" s="59" t="s">
        <v>57</v>
      </c>
      <c r="B78" s="46" t="s">
        <v>143</v>
      </c>
      <c r="C78" s="49"/>
      <c r="D78" s="71">
        <f>D79+D86+D91</f>
        <v>14890287.3</v>
      </c>
      <c r="E78" s="71">
        <f>E79+E86+E91</f>
        <v>14875617.599999998</v>
      </c>
    </row>
    <row r="79" spans="1:5" ht="15">
      <c r="A79" s="59" t="s">
        <v>57</v>
      </c>
      <c r="B79" s="46" t="s">
        <v>144</v>
      </c>
      <c r="C79" s="49"/>
      <c r="D79" s="71">
        <f>D80+D81+D82+D83+D84+D85</f>
        <v>14525725.790000001</v>
      </c>
      <c r="E79" s="71">
        <f>E80+E81+E82+E83+E84+E85</f>
        <v>14511056.089999998</v>
      </c>
    </row>
    <row r="80" spans="1:5" ht="15">
      <c r="A80" s="59">
        <v>980</v>
      </c>
      <c r="B80" s="46" t="s">
        <v>145</v>
      </c>
      <c r="C80" s="49"/>
      <c r="D80" s="70">
        <f>5261301.19+2801.74</f>
        <v>5264102.930000001</v>
      </c>
      <c r="E80" s="70">
        <v>5420331.37</v>
      </c>
    </row>
    <row r="81" spans="1:5" ht="15">
      <c r="A81" s="59">
        <v>982</v>
      </c>
      <c r="B81" s="46" t="s">
        <v>146</v>
      </c>
      <c r="C81" s="49"/>
      <c r="D81" s="70">
        <v>1640705.56</v>
      </c>
      <c r="E81" s="70">
        <v>1582175.31</v>
      </c>
    </row>
    <row r="82" spans="1:5" ht="15">
      <c r="A82" s="59">
        <v>983</v>
      </c>
      <c r="B82" s="46" t="s">
        <v>147</v>
      </c>
      <c r="C82" s="49"/>
      <c r="D82" s="70">
        <v>7041304.67</v>
      </c>
      <c r="E82" s="70">
        <v>6899762.88</v>
      </c>
    </row>
    <row r="83" spans="1:5" ht="15">
      <c r="A83" s="59">
        <v>984</v>
      </c>
      <c r="B83" s="46" t="s">
        <v>148</v>
      </c>
      <c r="C83" s="49"/>
      <c r="D83" s="70">
        <v>579612.63</v>
      </c>
      <c r="E83" s="70">
        <v>608786.53</v>
      </c>
    </row>
    <row r="84" spans="1:5" ht="15">
      <c r="A84" s="59">
        <v>985</v>
      </c>
      <c r="B84" s="46" t="s">
        <v>149</v>
      </c>
      <c r="C84" s="49"/>
      <c r="D84" s="69"/>
      <c r="E84" s="69">
        <v>0</v>
      </c>
    </row>
    <row r="85" spans="1:5" ht="30">
      <c r="A85" s="53" t="s">
        <v>150</v>
      </c>
      <c r="B85" s="50" t="s">
        <v>151</v>
      </c>
      <c r="C85" s="49"/>
      <c r="D85" s="69"/>
      <c r="E85" s="69"/>
    </row>
    <row r="86" spans="1:5" ht="30">
      <c r="A86" s="59" t="s">
        <v>57</v>
      </c>
      <c r="B86" s="50" t="s">
        <v>152</v>
      </c>
      <c r="C86" s="49"/>
      <c r="D86" s="72">
        <f>D87+D88+D89+D90</f>
        <v>0</v>
      </c>
      <c r="E86" s="72">
        <f>E87+E88+E89+E90</f>
        <v>0</v>
      </c>
    </row>
    <row r="87" spans="1:5" ht="15">
      <c r="A87" s="59">
        <v>970</v>
      </c>
      <c r="B87" s="50" t="s">
        <v>153</v>
      </c>
      <c r="C87" s="49"/>
      <c r="D87" s="69"/>
      <c r="E87" s="69"/>
    </row>
    <row r="88" spans="1:5" ht="30">
      <c r="A88" s="59">
        <v>971</v>
      </c>
      <c r="B88" s="50" t="s">
        <v>154</v>
      </c>
      <c r="C88" s="49"/>
      <c r="D88" s="69"/>
      <c r="E88" s="69"/>
    </row>
    <row r="89" spans="1:5" ht="45">
      <c r="A89" s="59">
        <v>972.973</v>
      </c>
      <c r="B89" s="50" t="s">
        <v>155</v>
      </c>
      <c r="C89" s="49"/>
      <c r="D89" s="69"/>
      <c r="E89" s="69"/>
    </row>
    <row r="90" spans="1:5" ht="15">
      <c r="A90" s="59">
        <v>974</v>
      </c>
      <c r="B90" s="46" t="s">
        <v>156</v>
      </c>
      <c r="C90" s="49"/>
      <c r="D90" s="69"/>
      <c r="E90" s="69"/>
    </row>
    <row r="91" spans="1:5" ht="15">
      <c r="A91" s="59" t="s">
        <v>57</v>
      </c>
      <c r="B91" s="46" t="s">
        <v>157</v>
      </c>
      <c r="C91" s="49"/>
      <c r="D91" s="71">
        <f>D92+D93</f>
        <v>364561.51</v>
      </c>
      <c r="E91" s="71">
        <f>E92+E93</f>
        <v>364561.51</v>
      </c>
    </row>
    <row r="92" spans="1:5" ht="15">
      <c r="A92" s="59">
        <v>960</v>
      </c>
      <c r="B92" s="46" t="s">
        <v>158</v>
      </c>
      <c r="C92" s="49"/>
      <c r="D92" s="70">
        <v>32561.51</v>
      </c>
      <c r="E92" s="70">
        <v>32561.51</v>
      </c>
    </row>
    <row r="93" spans="1:5" ht="15">
      <c r="A93" s="54">
        <v>961962963967</v>
      </c>
      <c r="B93" s="46" t="s">
        <v>159</v>
      </c>
      <c r="C93" s="49"/>
      <c r="D93" s="70">
        <v>332000</v>
      </c>
      <c r="E93" s="70">
        <f>332000</f>
        <v>332000</v>
      </c>
    </row>
    <row r="94" spans="1:5" ht="15">
      <c r="A94" s="59" t="s">
        <v>57</v>
      </c>
      <c r="B94" s="46" t="s">
        <v>160</v>
      </c>
      <c r="C94" s="49"/>
      <c r="D94" s="72">
        <f>D95+D96+D97+D98+D99+D100+D101</f>
        <v>1307768.3200000003</v>
      </c>
      <c r="E94" s="72">
        <f>E95+E96+E97+E98+E99+E100+E101</f>
        <v>1142170.8399999999</v>
      </c>
    </row>
    <row r="95" spans="1:5" ht="15">
      <c r="A95" s="59">
        <v>22</v>
      </c>
      <c r="B95" s="46" t="s">
        <v>161</v>
      </c>
      <c r="C95" s="49"/>
      <c r="D95" s="74">
        <v>3360.64</v>
      </c>
      <c r="E95" s="74">
        <v>0</v>
      </c>
    </row>
    <row r="96" spans="1:5" ht="30">
      <c r="A96" s="59">
        <v>23</v>
      </c>
      <c r="B96" s="50" t="s">
        <v>162</v>
      </c>
      <c r="C96" s="49"/>
      <c r="D96" s="70">
        <v>212830.72</v>
      </c>
      <c r="E96" s="70">
        <v>200718.12</v>
      </c>
    </row>
    <row r="97" spans="1:5" ht="15">
      <c r="A97" s="59">
        <v>24</v>
      </c>
      <c r="B97" s="50" t="s">
        <v>163</v>
      </c>
      <c r="C97" s="49"/>
      <c r="D97" s="69"/>
      <c r="E97" s="69">
        <v>0</v>
      </c>
    </row>
    <row r="98" spans="1:5" ht="15">
      <c r="A98" s="59">
        <v>25</v>
      </c>
      <c r="B98" s="50" t="s">
        <v>164</v>
      </c>
      <c r="C98" s="49"/>
      <c r="D98" s="70">
        <v>75142.82</v>
      </c>
      <c r="E98" s="70">
        <v>72355.02</v>
      </c>
    </row>
    <row r="99" spans="1:5" ht="15">
      <c r="A99" s="55">
        <v>26</v>
      </c>
      <c r="B99" s="50" t="s">
        <v>165</v>
      </c>
      <c r="C99" s="49"/>
      <c r="D99" s="70">
        <f>84282.17+570000</f>
        <v>654282.17</v>
      </c>
      <c r="E99" s="70">
        <v>114147.25</v>
      </c>
    </row>
    <row r="100" spans="1:5" s="43" customFormat="1" ht="15">
      <c r="A100" s="56">
        <v>21</v>
      </c>
      <c r="B100" s="52" t="s">
        <v>166</v>
      </c>
      <c r="C100" s="57"/>
      <c r="D100" s="70">
        <v>698.17</v>
      </c>
      <c r="E100" s="70">
        <v>0</v>
      </c>
    </row>
    <row r="101" spans="1:5" ht="30">
      <c r="A101" s="55" t="s">
        <v>167</v>
      </c>
      <c r="B101" s="50" t="s">
        <v>168</v>
      </c>
      <c r="C101" s="49"/>
      <c r="D101" s="69">
        <f>310668.28+50785.52</f>
        <v>361453.80000000005</v>
      </c>
      <c r="E101" s="69">
        <f>515858.48+239091.97</f>
        <v>754950.45</v>
      </c>
    </row>
    <row r="102" spans="1:5" ht="30">
      <c r="A102" s="59" t="s">
        <v>57</v>
      </c>
      <c r="B102" s="50" t="s">
        <v>169</v>
      </c>
      <c r="C102" s="49"/>
      <c r="D102" s="72">
        <f>D103+D104+D105+D106</f>
        <v>0</v>
      </c>
      <c r="E102" s="72">
        <f>E103+E104+E105+E106</f>
        <v>1602.66</v>
      </c>
    </row>
    <row r="103" spans="1:5" ht="15">
      <c r="A103" s="59">
        <v>950.951</v>
      </c>
      <c r="B103" s="50" t="s">
        <v>170</v>
      </c>
      <c r="C103" s="49"/>
      <c r="D103" s="69"/>
      <c r="E103" s="69"/>
    </row>
    <row r="104" spans="1:5" ht="15">
      <c r="A104" s="59">
        <v>954</v>
      </c>
      <c r="B104" s="50" t="s">
        <v>171</v>
      </c>
      <c r="C104" s="49"/>
      <c r="D104" s="69"/>
      <c r="E104" s="69"/>
    </row>
    <row r="105" spans="1:5" ht="15">
      <c r="A105" s="59" t="s">
        <v>172</v>
      </c>
      <c r="B105" s="46" t="s">
        <v>173</v>
      </c>
      <c r="C105" s="49"/>
      <c r="D105" s="69">
        <v>0</v>
      </c>
      <c r="E105" s="69">
        <v>0</v>
      </c>
    </row>
    <row r="106" spans="1:5" ht="15">
      <c r="A106" s="59">
        <v>957</v>
      </c>
      <c r="B106" s="46" t="s">
        <v>174</v>
      </c>
      <c r="C106" s="49"/>
      <c r="D106" s="70"/>
      <c r="E106" s="70">
        <v>1602.66</v>
      </c>
    </row>
    <row r="107" spans="1:5" ht="15">
      <c r="A107" s="59">
        <v>969</v>
      </c>
      <c r="B107" s="46" t="s">
        <v>175</v>
      </c>
      <c r="C107" s="49"/>
      <c r="D107" s="70">
        <v>327909.68</v>
      </c>
      <c r="E107" s="70">
        <f>213599.36+80537.29</f>
        <v>294136.64999999997</v>
      </c>
    </row>
    <row r="108" spans="1:5" ht="15">
      <c r="A108" s="59" t="s">
        <v>57</v>
      </c>
      <c r="B108" s="46" t="s">
        <v>176</v>
      </c>
      <c r="C108" s="49"/>
      <c r="D108" s="72">
        <f>D63+D66+D78+D94+D102+D107</f>
        <v>22018178.26</v>
      </c>
      <c r="E108" s="72">
        <f>E63+E66+E78+E94+E102+E107</f>
        <v>22274652.169999994</v>
      </c>
    </row>
    <row r="110" spans="1:4" ht="15">
      <c r="A110" s="109" t="s">
        <v>343</v>
      </c>
      <c r="B110" s="109"/>
      <c r="D110" s="66"/>
    </row>
    <row r="111" spans="1:2" ht="15">
      <c r="A111" s="109" t="s">
        <v>344</v>
      </c>
      <c r="B111" s="109"/>
    </row>
    <row r="112" spans="1:2" ht="15">
      <c r="A112" s="58"/>
      <c r="B112" s="21"/>
    </row>
    <row r="113" spans="1:2" ht="15">
      <c r="A113" s="109" t="s">
        <v>345</v>
      </c>
      <c r="B113" s="109"/>
    </row>
    <row r="114" spans="1:2" ht="15">
      <c r="A114" s="109" t="s">
        <v>369</v>
      </c>
      <c r="B114" s="109"/>
    </row>
    <row r="116" ht="15">
      <c r="E116" s="67"/>
    </row>
  </sheetData>
  <sheetProtection/>
  <mergeCells count="20">
    <mergeCell ref="A1:B1"/>
    <mergeCell ref="A2:B2"/>
    <mergeCell ref="A3:B3"/>
    <mergeCell ref="A4:B4"/>
    <mergeCell ref="A59:E59"/>
    <mergeCell ref="A110:B110"/>
    <mergeCell ref="A60:A61"/>
    <mergeCell ref="B60:B61"/>
    <mergeCell ref="C60:C61"/>
    <mergeCell ref="D60:E60"/>
    <mergeCell ref="A111:B111"/>
    <mergeCell ref="A113:B113"/>
    <mergeCell ref="A114:B114"/>
    <mergeCell ref="A5:E5"/>
    <mergeCell ref="A6:E6"/>
    <mergeCell ref="A7:E7"/>
    <mergeCell ref="A8:A9"/>
    <mergeCell ref="B8:B9"/>
    <mergeCell ref="D8:E8"/>
    <mergeCell ref="C8:C9"/>
  </mergeCells>
  <printOptions/>
  <pageMargins left="0.15748031496062992" right="0.1968503937007874" top="0.31496062992125984" bottom="0.15748031496062992" header="0.31496062992125984" footer="0.15748031496062992"/>
  <pageSetup fitToHeight="2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zoomScalePageLayoutView="0" workbookViewId="0" topLeftCell="A40">
      <selection activeCell="D65" sqref="D65"/>
    </sheetView>
  </sheetViews>
  <sheetFormatPr defaultColWidth="9.140625" defaultRowHeight="15"/>
  <cols>
    <col min="1" max="1" width="11.00390625" style="0" customWidth="1"/>
    <col min="2" max="2" width="50.00390625" style="0" customWidth="1"/>
    <col min="3" max="3" width="11.421875" style="0" customWidth="1"/>
    <col min="4" max="4" width="18.140625" style="0" customWidth="1"/>
    <col min="5" max="5" width="18.00390625" style="0" customWidth="1"/>
  </cols>
  <sheetData>
    <row r="1" spans="1:5" ht="15">
      <c r="A1" s="21" t="s">
        <v>348</v>
      </c>
      <c r="B1" s="21"/>
      <c r="C1" s="21"/>
      <c r="D1" s="21"/>
      <c r="E1" s="21"/>
    </row>
    <row r="2" spans="1:5" ht="15">
      <c r="A2" s="21" t="s">
        <v>349</v>
      </c>
      <c r="B2" s="21"/>
      <c r="C2" s="21"/>
      <c r="D2" s="21"/>
      <c r="E2" s="21"/>
    </row>
    <row r="3" spans="1:5" ht="15">
      <c r="A3" s="21" t="s">
        <v>350</v>
      </c>
      <c r="B3" s="21"/>
      <c r="C3" s="21"/>
      <c r="D3" s="21"/>
      <c r="E3" s="21"/>
    </row>
    <row r="4" spans="1:5" ht="15">
      <c r="A4" s="21" t="s">
        <v>351</v>
      </c>
      <c r="B4" s="21"/>
      <c r="C4" s="21"/>
      <c r="D4" s="21"/>
      <c r="E4" s="21"/>
    </row>
    <row r="5" spans="1:5" ht="15">
      <c r="A5" s="118" t="s">
        <v>338</v>
      </c>
      <c r="B5" s="118"/>
      <c r="C5" s="118"/>
      <c r="D5" s="118"/>
      <c r="E5" s="118"/>
    </row>
    <row r="6" spans="1:5" ht="15">
      <c r="A6" s="119" t="s">
        <v>366</v>
      </c>
      <c r="B6" s="119"/>
      <c r="C6" s="119"/>
      <c r="D6" s="119"/>
      <c r="E6" s="119"/>
    </row>
    <row r="7" spans="1:5" ht="15">
      <c r="A7" s="115"/>
      <c r="B7" s="115" t="s">
        <v>0</v>
      </c>
      <c r="C7" s="116" t="s">
        <v>1</v>
      </c>
      <c r="D7" s="117" t="s">
        <v>2</v>
      </c>
      <c r="E7" s="117"/>
    </row>
    <row r="8" spans="1:5" ht="15">
      <c r="A8" s="115"/>
      <c r="B8" s="115"/>
      <c r="C8" s="116"/>
      <c r="D8" s="8" t="s">
        <v>3</v>
      </c>
      <c r="E8" s="8" t="s">
        <v>4</v>
      </c>
    </row>
    <row r="9" spans="1:5" ht="15">
      <c r="A9" s="9"/>
      <c r="B9" s="9">
        <v>1</v>
      </c>
      <c r="C9" s="9">
        <v>2</v>
      </c>
      <c r="D9" s="10">
        <v>3</v>
      </c>
      <c r="E9" s="10">
        <v>4</v>
      </c>
    </row>
    <row r="10" spans="1:5" ht="15">
      <c r="A10" s="2" t="s">
        <v>5</v>
      </c>
      <c r="B10" s="11" t="s">
        <v>6</v>
      </c>
      <c r="C10" s="23"/>
      <c r="D10" s="37">
        <f>D25</f>
        <v>-517819.9000000004</v>
      </c>
      <c r="E10" s="37">
        <f>E25</f>
        <v>1286566.6999999993</v>
      </c>
    </row>
    <row r="11" spans="1:5" ht="15">
      <c r="A11" s="12">
        <v>1</v>
      </c>
      <c r="B11" s="13" t="s">
        <v>7</v>
      </c>
      <c r="C11" s="24"/>
      <c r="D11" s="45">
        <f>D12+D13+D14+D15</f>
        <v>2578322.6999999997</v>
      </c>
      <c r="E11" s="38">
        <f>E12+E13+E14+E15</f>
        <v>17975428.33</v>
      </c>
    </row>
    <row r="12" spans="1:5" ht="17.25" customHeight="1">
      <c r="A12" s="15"/>
      <c r="B12" s="16" t="s">
        <v>8</v>
      </c>
      <c r="C12" s="24"/>
      <c r="D12" s="39">
        <v>2392319.44</v>
      </c>
      <c r="E12" s="39">
        <v>11700051.2</v>
      </c>
    </row>
    <row r="13" spans="1:5" ht="15">
      <c r="A13" s="15"/>
      <c r="B13" s="14" t="s">
        <v>9</v>
      </c>
      <c r="C13" s="24"/>
      <c r="D13" s="39">
        <v>0</v>
      </c>
      <c r="E13" s="39">
        <v>3785.13</v>
      </c>
    </row>
    <row r="14" spans="1:5" ht="15">
      <c r="A14" s="15"/>
      <c r="B14" s="14" t="s">
        <v>10</v>
      </c>
      <c r="C14" s="24"/>
      <c r="D14" s="39">
        <v>180293.44</v>
      </c>
      <c r="E14" s="39">
        <v>6245180</v>
      </c>
    </row>
    <row r="15" spans="1:5" ht="15">
      <c r="A15" s="15"/>
      <c r="B15" s="14" t="s">
        <v>11</v>
      </c>
      <c r="C15" s="24"/>
      <c r="D15" s="39">
        <v>5709.82</v>
      </c>
      <c r="E15" s="39">
        <v>26412</v>
      </c>
    </row>
    <row r="16" spans="1:5" ht="15">
      <c r="A16" s="12">
        <v>2</v>
      </c>
      <c r="B16" s="13" t="s">
        <v>12</v>
      </c>
      <c r="C16" s="24"/>
      <c r="D16" s="44">
        <f>D17+D18+D19+D20+D21+D22+D23+D24</f>
        <v>3096142.6</v>
      </c>
      <c r="E16" s="40">
        <f>E17+E18+E19+E20+E21+E22+E23+E24</f>
        <v>16688861.629999999</v>
      </c>
    </row>
    <row r="17" spans="1:5" ht="26.25">
      <c r="A17" s="4"/>
      <c r="B17" s="16" t="s">
        <v>13</v>
      </c>
      <c r="C17" s="24"/>
      <c r="D17" s="39">
        <v>952532.62</v>
      </c>
      <c r="E17" s="39">
        <v>4046674.89</v>
      </c>
    </row>
    <row r="18" spans="1:5" ht="26.25">
      <c r="A18" s="4"/>
      <c r="B18" s="16" t="s">
        <v>14</v>
      </c>
      <c r="C18" s="24"/>
      <c r="D18" s="39">
        <v>274552.12</v>
      </c>
      <c r="E18" s="39">
        <v>1187421.64</v>
      </c>
    </row>
    <row r="19" spans="1:5" ht="26.25">
      <c r="A19" s="4"/>
      <c r="B19" s="16" t="s">
        <v>15</v>
      </c>
      <c r="C19" s="24"/>
      <c r="D19" s="39">
        <v>722817.43</v>
      </c>
      <c r="E19" s="39">
        <v>2475918.67</v>
      </c>
    </row>
    <row r="20" spans="1:5" ht="15">
      <c r="A20" s="4"/>
      <c r="B20" s="16" t="s">
        <v>16</v>
      </c>
      <c r="C20" s="24"/>
      <c r="D20" s="39">
        <v>410488.06</v>
      </c>
      <c r="E20" s="39">
        <v>912330.94</v>
      </c>
    </row>
    <row r="21" spans="1:5" ht="15">
      <c r="A21" s="4"/>
      <c r="B21" s="16" t="s">
        <v>17</v>
      </c>
      <c r="C21" s="24"/>
      <c r="D21" s="39">
        <v>30158.71</v>
      </c>
      <c r="E21" s="39">
        <v>141127.54</v>
      </c>
    </row>
    <row r="22" spans="1:5" ht="15">
      <c r="A22" s="4"/>
      <c r="B22" s="16" t="s">
        <v>18</v>
      </c>
      <c r="C22" s="24"/>
      <c r="D22" s="39">
        <v>153643.87</v>
      </c>
      <c r="E22" s="39">
        <v>573347.85</v>
      </c>
    </row>
    <row r="23" spans="1:5" ht="15">
      <c r="A23" s="4"/>
      <c r="B23" s="16" t="s">
        <v>19</v>
      </c>
      <c r="C23" s="24"/>
      <c r="D23" s="39">
        <v>551949.79</v>
      </c>
      <c r="E23" s="39">
        <v>7352040.1</v>
      </c>
    </row>
    <row r="24" spans="1:5" ht="15">
      <c r="A24" s="4"/>
      <c r="B24" s="16" t="s">
        <v>20</v>
      </c>
      <c r="C24" s="24"/>
      <c r="D24" s="39"/>
      <c r="E24" s="39"/>
    </row>
    <row r="25" spans="1:5" ht="15">
      <c r="A25" s="12">
        <v>3</v>
      </c>
      <c r="B25" s="13" t="s">
        <v>21</v>
      </c>
      <c r="C25" s="24"/>
      <c r="D25" s="44">
        <f>D11-D16</f>
        <v>-517819.9000000004</v>
      </c>
      <c r="E25" s="44">
        <f>E11-E16</f>
        <v>1286566.6999999993</v>
      </c>
    </row>
    <row r="26" spans="1:5" ht="15">
      <c r="A26" s="2" t="s">
        <v>22</v>
      </c>
      <c r="B26" s="11" t="s">
        <v>23</v>
      </c>
      <c r="C26" s="24"/>
      <c r="D26" s="40">
        <f>D42</f>
        <v>436382.67000000004</v>
      </c>
      <c r="E26" s="40">
        <f>E42</f>
        <v>718564.3999999985</v>
      </c>
    </row>
    <row r="27" spans="1:5" ht="15">
      <c r="A27" s="12">
        <v>1</v>
      </c>
      <c r="B27" s="13" t="s">
        <v>24</v>
      </c>
      <c r="C27" s="24"/>
      <c r="D27" s="40">
        <f>D28+D29+D30+D31+D32</f>
        <v>508540.38</v>
      </c>
      <c r="E27" s="40">
        <f>E28+E29+E30+E31+E32</f>
        <v>9429516.43</v>
      </c>
    </row>
    <row r="28" spans="1:5" ht="15">
      <c r="A28" s="15"/>
      <c r="B28" s="14" t="s">
        <v>25</v>
      </c>
      <c r="C28" s="24"/>
      <c r="D28" s="39">
        <v>0</v>
      </c>
      <c r="E28" s="39"/>
    </row>
    <row r="29" spans="1:5" ht="15">
      <c r="A29" s="15"/>
      <c r="B29" s="14" t="s">
        <v>26</v>
      </c>
      <c r="C29" s="24"/>
      <c r="D29" s="39">
        <v>501613.99</v>
      </c>
      <c r="E29" s="39">
        <v>9410668.68</v>
      </c>
    </row>
    <row r="30" spans="1:5" ht="15">
      <c r="A30" s="15"/>
      <c r="B30" s="14" t="s">
        <v>27</v>
      </c>
      <c r="C30" s="24"/>
      <c r="D30" s="39">
        <v>631.64</v>
      </c>
      <c r="E30" s="39">
        <v>1744.92</v>
      </c>
    </row>
    <row r="31" spans="1:5" ht="15">
      <c r="A31" s="15"/>
      <c r="B31" s="16" t="s">
        <v>28</v>
      </c>
      <c r="C31" s="24"/>
      <c r="D31" s="39">
        <v>6294.75</v>
      </c>
      <c r="E31" s="39">
        <v>17102.83</v>
      </c>
    </row>
    <row r="32" spans="1:5" ht="15">
      <c r="A32" s="15"/>
      <c r="B32" s="16" t="s">
        <v>29</v>
      </c>
      <c r="C32" s="24"/>
      <c r="D32" s="39"/>
      <c r="E32" s="39"/>
    </row>
    <row r="33" spans="1:5" ht="15">
      <c r="A33" s="12">
        <v>2</v>
      </c>
      <c r="B33" s="13" t="s">
        <v>30</v>
      </c>
      <c r="C33" s="24"/>
      <c r="D33" s="40">
        <f>D34+D35+D36+D37+D38+D39+D40+D41</f>
        <v>72157.70999999999</v>
      </c>
      <c r="E33" s="40">
        <f>E34+E35+E36+E37+E38+E39+E40+E41</f>
        <v>8710952.030000001</v>
      </c>
    </row>
    <row r="34" spans="1:5" ht="26.25">
      <c r="A34" s="15"/>
      <c r="B34" s="16" t="s">
        <v>31</v>
      </c>
      <c r="C34" s="24"/>
      <c r="D34" s="39">
        <v>0</v>
      </c>
      <c r="E34" s="39">
        <v>4895001.65</v>
      </c>
    </row>
    <row r="35" spans="1:5" ht="26.25">
      <c r="A35" s="15"/>
      <c r="B35" s="16" t="s">
        <v>32</v>
      </c>
      <c r="C35" s="24"/>
      <c r="D35" s="39">
        <v>0</v>
      </c>
      <c r="E35" s="39"/>
    </row>
    <row r="36" spans="1:5" ht="39">
      <c r="A36" s="15"/>
      <c r="B36" s="16" t="s">
        <v>33</v>
      </c>
      <c r="C36" s="24"/>
      <c r="D36" s="39">
        <v>0</v>
      </c>
      <c r="E36" s="39"/>
    </row>
    <row r="37" spans="1:5" ht="39">
      <c r="A37" s="15"/>
      <c r="B37" s="16" t="s">
        <v>34</v>
      </c>
      <c r="C37" s="24"/>
      <c r="D37" s="39">
        <v>0</v>
      </c>
      <c r="E37" s="39"/>
    </row>
    <row r="38" spans="1:5" ht="26.25">
      <c r="A38" s="15"/>
      <c r="B38" s="16" t="s">
        <v>35</v>
      </c>
      <c r="C38" s="24"/>
      <c r="D38" s="39">
        <v>0</v>
      </c>
      <c r="E38" s="39"/>
    </row>
    <row r="39" spans="1:5" ht="26.25">
      <c r="A39" s="15"/>
      <c r="B39" s="16" t="s">
        <v>36</v>
      </c>
      <c r="C39" s="24"/>
      <c r="D39" s="39">
        <v>0</v>
      </c>
      <c r="E39" s="39">
        <v>3754440</v>
      </c>
    </row>
    <row r="40" spans="1:5" ht="30" customHeight="1">
      <c r="A40" s="15"/>
      <c r="B40" s="16" t="s">
        <v>37</v>
      </c>
      <c r="C40" s="24"/>
      <c r="D40" s="39">
        <v>17157.71</v>
      </c>
      <c r="E40" s="39">
        <v>58428.66</v>
      </c>
    </row>
    <row r="41" spans="1:5" ht="15">
      <c r="A41" s="15"/>
      <c r="B41" s="16" t="s">
        <v>38</v>
      </c>
      <c r="C41" s="24"/>
      <c r="D41" s="39">
        <v>55000</v>
      </c>
      <c r="E41" s="39">
        <v>3081.72</v>
      </c>
    </row>
    <row r="42" spans="1:5" ht="15">
      <c r="A42" s="12">
        <v>3</v>
      </c>
      <c r="B42" s="13" t="s">
        <v>39</v>
      </c>
      <c r="C42" s="24"/>
      <c r="D42" s="40">
        <f>D27-D33</f>
        <v>436382.67000000004</v>
      </c>
      <c r="E42" s="40">
        <f>E27-E33</f>
        <v>718564.3999999985</v>
      </c>
    </row>
    <row r="43" spans="1:5" ht="15">
      <c r="A43" s="2" t="s">
        <v>40</v>
      </c>
      <c r="B43" s="11" t="s">
        <v>41</v>
      </c>
      <c r="C43" s="24"/>
      <c r="D43" s="40">
        <f>D54</f>
        <v>66276.06000000006</v>
      </c>
      <c r="E43" s="40">
        <f>E54</f>
        <v>-2119706.2199999997</v>
      </c>
    </row>
    <row r="44" spans="1:5" ht="15">
      <c r="A44" s="12">
        <v>1</v>
      </c>
      <c r="B44" s="13" t="s">
        <v>42</v>
      </c>
      <c r="C44" s="24"/>
      <c r="D44" s="40">
        <f>D45+D46+D47+D48</f>
        <v>1236669.17</v>
      </c>
      <c r="E44" s="40">
        <f>E45+E46+E47+E48</f>
        <v>250883</v>
      </c>
    </row>
    <row r="45" spans="1:5" ht="15">
      <c r="A45" s="15"/>
      <c r="B45" s="16" t="s">
        <v>43</v>
      </c>
      <c r="C45" s="24"/>
      <c r="D45" s="39"/>
      <c r="E45" s="39"/>
    </row>
    <row r="46" spans="1:5" ht="15">
      <c r="A46" s="15"/>
      <c r="B46" s="16" t="s">
        <v>44</v>
      </c>
      <c r="C46" s="24"/>
      <c r="D46" s="39"/>
      <c r="E46" s="39"/>
    </row>
    <row r="47" spans="1:5" ht="15">
      <c r="A47" s="15"/>
      <c r="B47" s="16" t="s">
        <v>45</v>
      </c>
      <c r="C47" s="24"/>
      <c r="D47" s="39">
        <v>1067</v>
      </c>
      <c r="E47" s="39">
        <v>250332.59</v>
      </c>
    </row>
    <row r="48" spans="1:5" ht="15">
      <c r="A48" s="15"/>
      <c r="B48" s="16" t="s">
        <v>46</v>
      </c>
      <c r="C48" s="24"/>
      <c r="D48" s="39">
        <v>1235602.17</v>
      </c>
      <c r="E48" s="39">
        <v>550.41</v>
      </c>
    </row>
    <row r="49" spans="1:5" ht="15">
      <c r="A49" s="12">
        <v>2</v>
      </c>
      <c r="B49" s="17" t="s">
        <v>47</v>
      </c>
      <c r="C49" s="24"/>
      <c r="D49" s="40">
        <f>D50+D51+D52+D53</f>
        <v>1170393.1099999999</v>
      </c>
      <c r="E49" s="40">
        <f>E50+E51+E52+E53</f>
        <v>2370589.2199999997</v>
      </c>
    </row>
    <row r="50" spans="1:5" ht="15">
      <c r="A50" s="15"/>
      <c r="B50" s="16" t="s">
        <v>48</v>
      </c>
      <c r="C50" s="24"/>
      <c r="D50" s="39">
        <v>0</v>
      </c>
      <c r="E50" s="39"/>
    </row>
    <row r="51" spans="1:5" ht="15">
      <c r="A51" s="15"/>
      <c r="B51" s="16" t="s">
        <v>49</v>
      </c>
      <c r="C51" s="24"/>
      <c r="D51" s="39">
        <v>0</v>
      </c>
      <c r="E51" s="39"/>
    </row>
    <row r="52" spans="1:5" ht="15">
      <c r="A52" s="15"/>
      <c r="B52" s="16" t="s">
        <v>50</v>
      </c>
      <c r="C52" s="24"/>
      <c r="D52" s="39">
        <v>118469.69</v>
      </c>
      <c r="E52" s="39">
        <v>1555849.38</v>
      </c>
    </row>
    <row r="53" spans="1:5" ht="15">
      <c r="A53" s="15"/>
      <c r="B53" s="16" t="s">
        <v>51</v>
      </c>
      <c r="C53" s="24"/>
      <c r="D53" s="39">
        <v>1051923.42</v>
      </c>
      <c r="E53" s="39">
        <v>814739.84</v>
      </c>
    </row>
    <row r="54" spans="1:5" ht="15">
      <c r="A54" s="12">
        <v>3</v>
      </c>
      <c r="B54" s="13" t="s">
        <v>52</v>
      </c>
      <c r="C54" s="24"/>
      <c r="D54" s="38">
        <f>D44-D49</f>
        <v>66276.06000000006</v>
      </c>
      <c r="E54" s="38">
        <f>E44-E49</f>
        <v>-2119706.2199999997</v>
      </c>
    </row>
    <row r="55" spans="1:5" ht="15">
      <c r="A55" s="14"/>
      <c r="B55" s="14"/>
      <c r="C55" s="24"/>
      <c r="D55" s="41"/>
      <c r="E55" s="41"/>
    </row>
    <row r="56" spans="1:5" ht="15">
      <c r="A56" s="3" t="s">
        <v>53</v>
      </c>
      <c r="B56" s="18" t="s">
        <v>54</v>
      </c>
      <c r="C56" s="24"/>
      <c r="D56" s="38">
        <f>+D10+D42+D54</f>
        <v>-15161.170000000275</v>
      </c>
      <c r="E56" s="38">
        <f>E10+E26+E43</f>
        <v>-114575.12000000197</v>
      </c>
    </row>
    <row r="57" spans="1:5" ht="15">
      <c r="A57" s="14"/>
      <c r="B57" s="14"/>
      <c r="C57" s="24"/>
      <c r="D57" s="41"/>
      <c r="E57" s="41"/>
    </row>
    <row r="58" spans="1:5" ht="15">
      <c r="A58" s="14"/>
      <c r="B58" s="18" t="s">
        <v>55</v>
      </c>
      <c r="C58" s="24"/>
      <c r="D58" s="38">
        <f>D59+D56</f>
        <v>339864.8299999997</v>
      </c>
      <c r="E58" s="38">
        <f>E59+E56</f>
        <v>355025.879999998</v>
      </c>
    </row>
    <row r="59" spans="1:5" ht="15">
      <c r="A59" s="14"/>
      <c r="B59" s="18" t="s">
        <v>56</v>
      </c>
      <c r="C59" s="24"/>
      <c r="D59" s="39">
        <v>355026</v>
      </c>
      <c r="E59" s="39">
        <v>469601</v>
      </c>
    </row>
    <row r="60" spans="1:5" ht="15">
      <c r="A60" s="19"/>
      <c r="B60" s="19"/>
      <c r="C60" s="19"/>
      <c r="D60" s="19"/>
      <c r="E60" s="19"/>
    </row>
    <row r="61" spans="1:5" ht="15">
      <c r="A61" s="25" t="s">
        <v>346</v>
      </c>
      <c r="B61" s="26"/>
      <c r="C61" s="25"/>
      <c r="D61" s="19"/>
      <c r="E61" s="19"/>
    </row>
    <row r="62" spans="1:6" ht="15">
      <c r="A62" s="25" t="s">
        <v>353</v>
      </c>
      <c r="B62" s="26"/>
      <c r="C62" s="25"/>
      <c r="D62" s="19"/>
      <c r="E62" s="19"/>
      <c r="F62" s="1"/>
    </row>
    <row r="63" spans="1:5" ht="15">
      <c r="A63" s="27"/>
      <c r="B63" s="25"/>
      <c r="C63" s="25"/>
      <c r="D63" s="19"/>
      <c r="E63" s="19"/>
    </row>
    <row r="64" spans="1:5" ht="15">
      <c r="A64" s="28" t="s">
        <v>352</v>
      </c>
      <c r="B64" s="25"/>
      <c r="C64" s="25"/>
      <c r="D64" s="19"/>
      <c r="E64" s="19"/>
    </row>
    <row r="65" spans="1:5" ht="30">
      <c r="A65" s="29" t="s">
        <v>369</v>
      </c>
      <c r="B65" s="29"/>
      <c r="C65" s="30"/>
      <c r="D65" s="19"/>
      <c r="E65" s="19"/>
    </row>
  </sheetData>
  <sheetProtection/>
  <mergeCells count="6">
    <mergeCell ref="A7:A8"/>
    <mergeCell ref="B7:B8"/>
    <mergeCell ref="C7:C8"/>
    <mergeCell ref="D7:E7"/>
    <mergeCell ref="A5:E5"/>
    <mergeCell ref="A6:E6"/>
  </mergeCells>
  <printOptions/>
  <pageMargins left="0.31496062992125984" right="0.2362204724409449" top="0.35433070866141736" bottom="0.1968503937007874" header="0.31496062992125984" footer="0.1968503937007874"/>
  <pageSetup fitToHeight="1" fitToWidth="1"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PageLayoutView="0" workbookViewId="0" topLeftCell="B19">
      <selection activeCell="L38" sqref="L38"/>
    </sheetView>
  </sheetViews>
  <sheetFormatPr defaultColWidth="9.140625" defaultRowHeight="15"/>
  <cols>
    <col min="1" max="1" width="50.57421875" style="0" customWidth="1"/>
    <col min="2" max="2" width="14.7109375" style="0" customWidth="1"/>
    <col min="3" max="3" width="13.8515625" style="0" customWidth="1"/>
    <col min="4" max="4" width="17.140625" style="0" customWidth="1"/>
    <col min="5" max="5" width="20.00390625" style="0" customWidth="1"/>
    <col min="6" max="6" width="17.421875" style="0" customWidth="1"/>
    <col min="7" max="7" width="15.140625" style="0" customWidth="1"/>
    <col min="8" max="8" width="15.00390625" style="0" customWidth="1"/>
    <col min="9" max="9" width="17.00390625" style="0" customWidth="1"/>
    <col min="10" max="10" width="19.140625" style="0" customWidth="1"/>
    <col min="11" max="11" width="18.00390625" style="0" customWidth="1"/>
    <col min="12" max="12" width="15.8515625" style="0" customWidth="1"/>
  </cols>
  <sheetData>
    <row r="1" spans="1:3" ht="15">
      <c r="A1" s="21" t="s">
        <v>348</v>
      </c>
      <c r="B1" s="21"/>
      <c r="C1" s="21"/>
    </row>
    <row r="2" spans="1:3" ht="15">
      <c r="A2" s="21" t="s">
        <v>355</v>
      </c>
      <c r="B2" s="21"/>
      <c r="C2" s="21"/>
    </row>
    <row r="3" spans="1:3" ht="15">
      <c r="A3" s="21" t="s">
        <v>350</v>
      </c>
      <c r="B3" s="21"/>
      <c r="C3" s="21"/>
    </row>
    <row r="4" spans="1:3" ht="15">
      <c r="A4" s="21" t="s">
        <v>356</v>
      </c>
      <c r="B4" s="21"/>
      <c r="C4" s="21"/>
    </row>
    <row r="5" spans="1:11" ht="15">
      <c r="A5" s="120" t="s">
        <v>324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</row>
    <row r="6" spans="1:11" ht="15">
      <c r="A6" s="121" t="s">
        <v>371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</row>
    <row r="7" spans="1:11" ht="75">
      <c r="A7" s="7" t="s">
        <v>296</v>
      </c>
      <c r="B7" s="7" t="s">
        <v>297</v>
      </c>
      <c r="C7" s="7" t="s">
        <v>298</v>
      </c>
      <c r="D7" s="7" t="s">
        <v>299</v>
      </c>
      <c r="E7" s="7" t="s">
        <v>300</v>
      </c>
      <c r="F7" s="7" t="s">
        <v>301</v>
      </c>
      <c r="G7" s="7" t="s">
        <v>302</v>
      </c>
      <c r="H7" s="7" t="s">
        <v>303</v>
      </c>
      <c r="I7" s="7" t="s">
        <v>304</v>
      </c>
      <c r="J7" s="7" t="s">
        <v>305</v>
      </c>
      <c r="K7" s="7" t="s">
        <v>306</v>
      </c>
    </row>
    <row r="8" spans="1:11" ht="21" customHeight="1">
      <c r="A8" s="5" t="s">
        <v>307</v>
      </c>
      <c r="B8" s="33">
        <v>4033303</v>
      </c>
      <c r="C8" s="33"/>
      <c r="D8" s="33"/>
      <c r="E8" s="33">
        <v>48822</v>
      </c>
      <c r="F8" s="33"/>
      <c r="G8" s="33"/>
      <c r="H8" s="33"/>
      <c r="I8" s="33"/>
      <c r="J8" s="33">
        <v>814739</v>
      </c>
      <c r="K8" s="36">
        <f aca="true" t="shared" si="0" ref="K8:K19">B8+C8+D8+E8+F8+G8+H8+I8+J8</f>
        <v>4896864</v>
      </c>
    </row>
    <row r="9" spans="1:11" ht="15">
      <c r="A9" s="6" t="s">
        <v>308</v>
      </c>
      <c r="B9" s="33"/>
      <c r="C9" s="33"/>
      <c r="D9" s="33"/>
      <c r="E9" s="33"/>
      <c r="F9" s="33"/>
      <c r="G9" s="33"/>
      <c r="H9" s="33"/>
      <c r="I9" s="33"/>
      <c r="J9" s="33"/>
      <c r="K9" s="32">
        <f t="shared" si="0"/>
        <v>0</v>
      </c>
    </row>
    <row r="10" spans="1:11" ht="15">
      <c r="A10" s="6" t="s">
        <v>309</v>
      </c>
      <c r="B10" s="33"/>
      <c r="C10" s="33"/>
      <c r="D10" s="33"/>
      <c r="E10" s="33"/>
      <c r="F10" s="33"/>
      <c r="G10" s="33"/>
      <c r="H10" s="33"/>
      <c r="I10" s="33"/>
      <c r="J10" s="33"/>
      <c r="K10" s="32">
        <f t="shared" si="0"/>
        <v>0</v>
      </c>
    </row>
    <row r="11" spans="1:11" ht="30">
      <c r="A11" s="6" t="s">
        <v>310</v>
      </c>
      <c r="B11" s="33"/>
      <c r="C11" s="33"/>
      <c r="D11" s="33"/>
      <c r="E11" s="33"/>
      <c r="F11" s="33"/>
      <c r="G11" s="33"/>
      <c r="H11" s="33"/>
      <c r="I11" s="33"/>
      <c r="J11" s="33"/>
      <c r="K11" s="32">
        <f t="shared" si="0"/>
        <v>0</v>
      </c>
    </row>
    <row r="12" spans="1:11" ht="30">
      <c r="A12" s="6" t="s">
        <v>311</v>
      </c>
      <c r="B12" s="33"/>
      <c r="C12" s="33"/>
      <c r="D12" s="33"/>
      <c r="E12" s="33"/>
      <c r="F12" s="33"/>
      <c r="G12" s="33"/>
      <c r="H12" s="33"/>
      <c r="I12" s="33"/>
      <c r="J12" s="33"/>
      <c r="K12" s="32">
        <f t="shared" si="0"/>
        <v>0</v>
      </c>
    </row>
    <row r="13" spans="1:11" ht="30">
      <c r="A13" s="6" t="s">
        <v>312</v>
      </c>
      <c r="B13" s="33"/>
      <c r="C13" s="33"/>
      <c r="D13" s="33"/>
      <c r="E13" s="33">
        <v>-112840</v>
      </c>
      <c r="F13" s="33"/>
      <c r="G13" s="33"/>
      <c r="H13" s="33"/>
      <c r="I13" s="33"/>
      <c r="J13" s="33"/>
      <c r="K13" s="32">
        <f t="shared" si="0"/>
        <v>-112840</v>
      </c>
    </row>
    <row r="14" spans="1:11" ht="30">
      <c r="A14" s="6" t="s">
        <v>313</v>
      </c>
      <c r="B14" s="33"/>
      <c r="C14" s="33"/>
      <c r="D14" s="33"/>
      <c r="E14" s="33"/>
      <c r="F14" s="33"/>
      <c r="G14" s="33"/>
      <c r="H14" s="33"/>
      <c r="I14" s="33"/>
      <c r="J14" s="33"/>
      <c r="K14" s="32">
        <f t="shared" si="0"/>
        <v>0</v>
      </c>
    </row>
    <row r="15" spans="1:11" ht="15">
      <c r="A15" s="6" t="s">
        <v>314</v>
      </c>
      <c r="B15" s="33"/>
      <c r="C15" s="33"/>
      <c r="D15" s="33"/>
      <c r="E15" s="33"/>
      <c r="F15" s="33"/>
      <c r="G15" s="33"/>
      <c r="H15" s="33"/>
      <c r="I15" s="33"/>
      <c r="J15" s="33">
        <v>1991840</v>
      </c>
      <c r="K15" s="32">
        <f t="shared" si="0"/>
        <v>1991840</v>
      </c>
    </row>
    <row r="16" spans="1:11" ht="15">
      <c r="A16" s="6" t="s">
        <v>315</v>
      </c>
      <c r="B16" s="33"/>
      <c r="C16" s="33"/>
      <c r="D16" s="33"/>
      <c r="E16" s="33"/>
      <c r="F16" s="33"/>
      <c r="G16" s="33"/>
      <c r="H16" s="33"/>
      <c r="I16" s="33"/>
      <c r="J16" s="33"/>
      <c r="K16" s="32">
        <f t="shared" si="0"/>
        <v>0</v>
      </c>
    </row>
    <row r="17" spans="1:11" ht="15">
      <c r="A17" s="6" t="s">
        <v>316</v>
      </c>
      <c r="B17" s="33"/>
      <c r="C17" s="33"/>
      <c r="D17" s="33"/>
      <c r="E17" s="33"/>
      <c r="F17" s="33"/>
      <c r="G17" s="33"/>
      <c r="H17" s="33"/>
      <c r="I17" s="33"/>
      <c r="J17" s="33">
        <v>-814739</v>
      </c>
      <c r="K17" s="32">
        <f t="shared" si="0"/>
        <v>-814739</v>
      </c>
    </row>
    <row r="18" spans="1:11" ht="15">
      <c r="A18" s="6" t="s">
        <v>317</v>
      </c>
      <c r="B18" s="33"/>
      <c r="C18" s="33"/>
      <c r="D18" s="33"/>
      <c r="E18" s="33"/>
      <c r="F18" s="33"/>
      <c r="G18" s="33"/>
      <c r="H18" s="33"/>
      <c r="I18" s="33"/>
      <c r="J18" s="33"/>
      <c r="K18" s="32">
        <f t="shared" si="0"/>
        <v>0</v>
      </c>
    </row>
    <row r="19" spans="1:11" ht="21.75" customHeight="1">
      <c r="A19" s="5" t="s">
        <v>318</v>
      </c>
      <c r="B19" s="32">
        <f aca="true" t="shared" si="1" ref="B19:I19">B8+B9+B10+B11+B12+B13+B14+B15+B16+B17+B18</f>
        <v>4033303</v>
      </c>
      <c r="C19" s="32">
        <f t="shared" si="1"/>
        <v>0</v>
      </c>
      <c r="D19" s="32">
        <f t="shared" si="1"/>
        <v>0</v>
      </c>
      <c r="E19" s="32">
        <f>E8+E9+E10+E11+E12+E13+E14+E15+E16+E17+E18-1</f>
        <v>-64019</v>
      </c>
      <c r="F19" s="32">
        <f t="shared" si="1"/>
        <v>0</v>
      </c>
      <c r="G19" s="32">
        <f t="shared" si="1"/>
        <v>0</v>
      </c>
      <c r="H19" s="32">
        <f t="shared" si="1"/>
        <v>0</v>
      </c>
      <c r="I19" s="32">
        <f t="shared" si="1"/>
        <v>0</v>
      </c>
      <c r="J19" s="32">
        <f>J8+J9+J10+J11+J12+J13+J14+J15+J16+J17+J18+0.6</f>
        <v>1991840.6</v>
      </c>
      <c r="K19" s="32">
        <f t="shared" si="0"/>
        <v>5961124.6</v>
      </c>
    </row>
    <row r="20" spans="1:11" ht="15">
      <c r="A20" s="20"/>
      <c r="B20" s="35"/>
      <c r="C20" s="35"/>
      <c r="D20" s="35"/>
      <c r="E20" s="35"/>
      <c r="F20" s="35"/>
      <c r="G20" s="35"/>
      <c r="H20" s="35"/>
      <c r="I20" s="35"/>
      <c r="J20" s="35"/>
      <c r="K20" s="35"/>
    </row>
    <row r="21" spans="1:11" ht="15">
      <c r="A21" s="20"/>
      <c r="B21" s="35"/>
      <c r="C21" s="35"/>
      <c r="D21" s="35"/>
      <c r="E21" s="35"/>
      <c r="F21" s="35"/>
      <c r="G21" s="35"/>
      <c r="H21" s="35"/>
      <c r="I21" s="35"/>
      <c r="J21" s="35"/>
      <c r="K21" s="35"/>
    </row>
    <row r="22" spans="1:11" ht="15">
      <c r="A22" s="5" t="s">
        <v>319</v>
      </c>
      <c r="B22" s="32">
        <f aca="true" t="shared" si="2" ref="B22:I22">B19</f>
        <v>4033303</v>
      </c>
      <c r="C22" s="32">
        <f t="shared" si="2"/>
        <v>0</v>
      </c>
      <c r="D22" s="32">
        <f t="shared" si="2"/>
        <v>0</v>
      </c>
      <c r="E22" s="32">
        <f t="shared" si="2"/>
        <v>-64019</v>
      </c>
      <c r="F22" s="32">
        <f t="shared" si="2"/>
        <v>0</v>
      </c>
      <c r="G22" s="32">
        <f t="shared" si="2"/>
        <v>0</v>
      </c>
      <c r="H22" s="32">
        <f t="shared" si="2"/>
        <v>0</v>
      </c>
      <c r="I22" s="32">
        <f t="shared" si="2"/>
        <v>0</v>
      </c>
      <c r="J22" s="32">
        <f>J19</f>
        <v>1991840.6</v>
      </c>
      <c r="K22" s="32">
        <f>SUM(B22:J22)</f>
        <v>5961124.6</v>
      </c>
    </row>
    <row r="23" spans="1:11" ht="15">
      <c r="A23" s="6" t="s">
        <v>320</v>
      </c>
      <c r="B23" s="33"/>
      <c r="C23" s="33"/>
      <c r="D23" s="33"/>
      <c r="E23" s="33"/>
      <c r="F23" s="33"/>
      <c r="G23" s="33"/>
      <c r="H23" s="33"/>
      <c r="I23" s="33"/>
      <c r="J23" s="33"/>
      <c r="K23" s="32">
        <f aca="true" t="shared" si="3" ref="K23:K32">SUM(B23:J23)</f>
        <v>0</v>
      </c>
    </row>
    <row r="24" spans="1:11" ht="15">
      <c r="A24" s="6" t="s">
        <v>309</v>
      </c>
      <c r="B24" s="33"/>
      <c r="C24" s="33"/>
      <c r="D24" s="33"/>
      <c r="E24" s="33"/>
      <c r="F24" s="33"/>
      <c r="G24" s="33"/>
      <c r="H24" s="33"/>
      <c r="I24" s="33"/>
      <c r="J24" s="33"/>
      <c r="K24" s="32">
        <f t="shared" si="3"/>
        <v>0</v>
      </c>
    </row>
    <row r="25" spans="1:11" ht="30">
      <c r="A25" s="6" t="s">
        <v>310</v>
      </c>
      <c r="B25" s="33"/>
      <c r="C25" s="33"/>
      <c r="D25" s="33"/>
      <c r="E25" s="33"/>
      <c r="F25" s="33"/>
      <c r="G25" s="33"/>
      <c r="H25" s="33"/>
      <c r="I25" s="33"/>
      <c r="J25" s="33"/>
      <c r="K25" s="32">
        <f t="shared" si="3"/>
        <v>0</v>
      </c>
    </row>
    <row r="26" spans="1:11" ht="30">
      <c r="A26" s="6" t="s">
        <v>321</v>
      </c>
      <c r="B26" s="33"/>
      <c r="C26" s="33"/>
      <c r="D26" s="33"/>
      <c r="E26" s="33"/>
      <c r="F26" s="33"/>
      <c r="G26" s="33"/>
      <c r="H26" s="33"/>
      <c r="I26" s="33"/>
      <c r="J26" s="33"/>
      <c r="K26" s="32">
        <f t="shared" si="3"/>
        <v>0</v>
      </c>
    </row>
    <row r="27" spans="1:11" ht="30">
      <c r="A27" s="6" t="s">
        <v>312</v>
      </c>
      <c r="B27" s="33"/>
      <c r="C27" s="33"/>
      <c r="D27" s="33"/>
      <c r="E27" s="33">
        <v>-36620</v>
      </c>
      <c r="F27" s="33"/>
      <c r="G27" s="33"/>
      <c r="H27" s="33"/>
      <c r="I27" s="33"/>
      <c r="J27" s="33"/>
      <c r="K27" s="32">
        <f t="shared" si="3"/>
        <v>-36620</v>
      </c>
    </row>
    <row r="28" spans="1:11" ht="30">
      <c r="A28" s="6" t="s">
        <v>322</v>
      </c>
      <c r="B28" s="33"/>
      <c r="C28" s="33"/>
      <c r="D28" s="33"/>
      <c r="E28" s="33"/>
      <c r="F28" s="33"/>
      <c r="G28" s="33"/>
      <c r="H28" s="33"/>
      <c r="I28" s="33"/>
      <c r="J28" s="33"/>
      <c r="K28" s="32">
        <f t="shared" si="3"/>
        <v>0</v>
      </c>
    </row>
    <row r="29" spans="1:11" ht="15">
      <c r="A29" s="6" t="s">
        <v>323</v>
      </c>
      <c r="B29" s="33"/>
      <c r="C29" s="33"/>
      <c r="D29" s="33"/>
      <c r="E29" s="33"/>
      <c r="F29" s="33"/>
      <c r="G29" s="33"/>
      <c r="H29" s="33"/>
      <c r="I29" s="33"/>
      <c r="J29" s="33">
        <v>181209.12999999998</v>
      </c>
      <c r="K29" s="32">
        <f t="shared" si="3"/>
        <v>181209.12999999998</v>
      </c>
    </row>
    <row r="30" spans="1:11" ht="15">
      <c r="A30" s="6" t="s">
        <v>315</v>
      </c>
      <c r="B30" s="33"/>
      <c r="C30" s="33"/>
      <c r="D30" s="33"/>
      <c r="E30" s="33"/>
      <c r="F30" s="33"/>
      <c r="G30" s="33"/>
      <c r="H30" s="33"/>
      <c r="I30" s="33"/>
      <c r="J30" s="33"/>
      <c r="K30" s="32">
        <f t="shared" si="3"/>
        <v>0</v>
      </c>
    </row>
    <row r="31" spans="1:11" ht="15">
      <c r="A31" s="6" t="s">
        <v>316</v>
      </c>
      <c r="B31" s="33"/>
      <c r="C31" s="33"/>
      <c r="D31" s="33"/>
      <c r="E31" s="33"/>
      <c r="F31" s="33"/>
      <c r="G31" s="33"/>
      <c r="H31" s="33"/>
      <c r="I31" s="33"/>
      <c r="J31" s="33">
        <v>-613500</v>
      </c>
      <c r="K31" s="32">
        <f t="shared" si="3"/>
        <v>-613500</v>
      </c>
    </row>
    <row r="32" spans="1:11" ht="15">
      <c r="A32" s="6" t="s">
        <v>317</v>
      </c>
      <c r="B32" s="33"/>
      <c r="C32" s="33"/>
      <c r="D32" s="33"/>
      <c r="E32" s="33"/>
      <c r="F32" s="33"/>
      <c r="G32" s="33"/>
      <c r="H32" s="33"/>
      <c r="I32" s="33"/>
      <c r="J32" s="33"/>
      <c r="K32" s="32">
        <f t="shared" si="3"/>
        <v>0</v>
      </c>
    </row>
    <row r="33" spans="1:12" ht="18" customHeight="1">
      <c r="A33" s="5" t="s">
        <v>372</v>
      </c>
      <c r="B33" s="32">
        <f aca="true" t="shared" si="4" ref="B33:I33">SUM(B22:B32)</f>
        <v>4033303</v>
      </c>
      <c r="C33" s="32">
        <f t="shared" si="4"/>
        <v>0</v>
      </c>
      <c r="D33" s="32">
        <f t="shared" si="4"/>
        <v>0</v>
      </c>
      <c r="E33" s="32">
        <f>SUM(E22:E32)</f>
        <v>-100639</v>
      </c>
      <c r="F33" s="32">
        <f t="shared" si="4"/>
        <v>0</v>
      </c>
      <c r="G33" s="32">
        <f t="shared" si="4"/>
        <v>0</v>
      </c>
      <c r="H33" s="32">
        <f t="shared" si="4"/>
        <v>0</v>
      </c>
      <c r="I33" s="32">
        <f t="shared" si="4"/>
        <v>0</v>
      </c>
      <c r="J33" s="32">
        <f>SUM(J22:J32)</f>
        <v>1559549.73</v>
      </c>
      <c r="K33" s="32">
        <f>SUM(B33:J33)</f>
        <v>5492213.73</v>
      </c>
      <c r="L33" s="34"/>
    </row>
    <row r="35" spans="1:3" ht="15">
      <c r="A35" s="31" t="s">
        <v>343</v>
      </c>
      <c r="B35" s="21"/>
      <c r="C35" s="21"/>
    </row>
    <row r="36" spans="1:11" ht="15">
      <c r="A36" s="31" t="s">
        <v>354</v>
      </c>
      <c r="B36" s="21"/>
      <c r="C36" s="21"/>
      <c r="F36" s="34"/>
      <c r="K36" s="89"/>
    </row>
    <row r="37" spans="1:6" ht="15">
      <c r="A37" s="21"/>
      <c r="B37" s="21"/>
      <c r="C37" s="21"/>
      <c r="F37" s="34"/>
    </row>
    <row r="38" spans="1:11" ht="15">
      <c r="A38" s="21" t="s">
        <v>352</v>
      </c>
      <c r="B38" s="21"/>
      <c r="C38" s="21"/>
      <c r="F38" s="34"/>
      <c r="K38" s="89"/>
    </row>
    <row r="39" spans="1:3" ht="15">
      <c r="A39" s="21" t="s">
        <v>370</v>
      </c>
      <c r="B39" s="21"/>
      <c r="C39" s="21"/>
    </row>
  </sheetData>
  <sheetProtection/>
  <mergeCells count="2">
    <mergeCell ref="A5:K5"/>
    <mergeCell ref="A6:K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biljana.batakovic</dc:creator>
  <cp:keywords/>
  <dc:description/>
  <cp:lastModifiedBy>vesnacakic</cp:lastModifiedBy>
  <cp:lastPrinted>2016-04-15T12:53:26Z</cp:lastPrinted>
  <dcterms:created xsi:type="dcterms:W3CDTF">2012-02-03T11:53:42Z</dcterms:created>
  <dcterms:modified xsi:type="dcterms:W3CDTF">2016-04-20T06:22:37Z</dcterms:modified>
  <cp:category/>
  <cp:version/>
  <cp:contentType/>
  <cp:contentStatus/>
</cp:coreProperties>
</file>